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/>
  <workbookProtection lockStructure="1"/>
  <bookViews>
    <workbookView xWindow="0" yWindow="0" windowWidth="20730" windowHeight="11250" tabRatio="939" firstSheet="7" activeTab="29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b)'!$A$14</definedName>
    <definedName name="GASTO_E_FIN">'Formato 6 b)'!$A$23</definedName>
    <definedName name="GASTO_E_FIN_01">'Formato 6 b)'!$B$23</definedName>
    <definedName name="GASTO_E_FIN_02">'Formato 6 b)'!$C$23</definedName>
    <definedName name="GASTO_E_FIN_03">'Formato 6 b)'!$D$23</definedName>
    <definedName name="GASTO_E_FIN_04">'Formato 6 b)'!$E$23</definedName>
    <definedName name="GASTO_E_FIN_05">'Formato 6 b)'!$F$23</definedName>
    <definedName name="GASTO_E_FIN_06">'Formato 6 b)'!$G$23</definedName>
    <definedName name="GASTO_E_T1">'Formato 6 b)'!$B$14</definedName>
    <definedName name="GASTO_E_T2">'Formato 6 b)'!$C$14</definedName>
    <definedName name="GASTO_E_T3">'Formato 6 b)'!$D$14</definedName>
    <definedName name="GASTO_E_T4">'Formato 6 b)'!$E$14</definedName>
    <definedName name="GASTO_E_T5">'Formato 6 b)'!$F$14</definedName>
    <definedName name="GASTO_E_T6">'Formato 6 b)'!$G$14</definedName>
    <definedName name="GASTO_NE">'Formato 6 b)'!$A$9</definedName>
    <definedName name="GASTO_NE_FIN">'Formato 6 b)'!$A$13</definedName>
    <definedName name="GASTO_NE_FIN_01">'Formato 6 b)'!$B$13</definedName>
    <definedName name="GASTO_NE_FIN_02">'Formato 6 b)'!$C$13</definedName>
    <definedName name="GASTO_NE_FIN_03">'Formato 6 b)'!$D$13</definedName>
    <definedName name="GASTO_NE_FIN_04">'Formato 6 b)'!$E$13</definedName>
    <definedName name="GASTO_NE_FIN_05">'Formato 6 b)'!$F$13</definedName>
    <definedName name="GASTO_NE_FIN_06">'Formato 6 b)'!$G$13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b)'!$B$24</definedName>
    <definedName name="TOTAL_E_T2">'Formato 6 b)'!$C$24</definedName>
    <definedName name="TOTAL_E_T3">'Formato 6 b)'!$D$24</definedName>
    <definedName name="TOTAL_E_T4">'Formato 6 b)'!$E$24</definedName>
    <definedName name="TOTAL_E_T5">'Formato 6 b)'!$F$24</definedName>
    <definedName name="TOTAL_E_T6">'Formato 6 b)'!$G$24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45621"/>
</workbook>
</file>

<file path=xl/calcChain.xml><?xml version="1.0" encoding="utf-8"?>
<calcChain xmlns="http://schemas.openxmlformats.org/spreadsheetml/2006/main">
  <c r="G10" i="9" l="1"/>
  <c r="E9" i="7"/>
  <c r="E24" i="7" s="1"/>
  <c r="S4" i="25" s="1"/>
  <c r="G15" i="6"/>
  <c r="G36" i="5"/>
  <c r="E10" i="6"/>
  <c r="F10" i="6"/>
  <c r="F7" i="12"/>
  <c r="F31" i="12"/>
  <c r="E7" i="12"/>
  <c r="E31" i="12"/>
  <c r="G21" i="12"/>
  <c r="B37" i="10"/>
  <c r="B16" i="5"/>
  <c r="B20" i="2"/>
  <c r="F68" i="1"/>
  <c r="C38" i="1"/>
  <c r="C9" i="1"/>
  <c r="C137" i="6"/>
  <c r="D137" i="6"/>
  <c r="R129" i="24"/>
  <c r="E137" i="6"/>
  <c r="S129" i="24"/>
  <c r="F137" i="6"/>
  <c r="B137" i="6"/>
  <c r="C62" i="6"/>
  <c r="D62" i="6"/>
  <c r="E62" i="6"/>
  <c r="F62" i="6"/>
  <c r="B62" i="6"/>
  <c r="P55" i="24"/>
  <c r="B8" i="10"/>
  <c r="C6" i="23"/>
  <c r="C7" i="23"/>
  <c r="B9" i="1"/>
  <c r="P4" i="15"/>
  <c r="H25" i="23"/>
  <c r="F5" i="12"/>
  <c r="G25" i="23"/>
  <c r="F25" i="23"/>
  <c r="E25" i="23"/>
  <c r="D25" i="23"/>
  <c r="G30" i="9"/>
  <c r="G31" i="9"/>
  <c r="U23" i="27"/>
  <c r="G29" i="9"/>
  <c r="G26" i="9"/>
  <c r="G27" i="9"/>
  <c r="U19" i="27"/>
  <c r="G25" i="9"/>
  <c r="G24" i="9"/>
  <c r="U16" i="27"/>
  <c r="G23" i="9"/>
  <c r="G22" i="9"/>
  <c r="G19" i="9"/>
  <c r="G18" i="9"/>
  <c r="G17" i="9"/>
  <c r="G14" i="9"/>
  <c r="G12" i="9"/>
  <c r="G15" i="9"/>
  <c r="G13" i="9"/>
  <c r="G11" i="9"/>
  <c r="U3" i="27"/>
  <c r="G73" i="8"/>
  <c r="U65" i="26"/>
  <c r="G74" i="8"/>
  <c r="G75" i="8"/>
  <c r="G72" i="8"/>
  <c r="U64" i="26"/>
  <c r="G71" i="8"/>
  <c r="G63" i="8"/>
  <c r="U55" i="26"/>
  <c r="G64" i="8"/>
  <c r="G65" i="8"/>
  <c r="G66" i="8"/>
  <c r="U58" i="26"/>
  <c r="G67" i="8"/>
  <c r="U59" i="26"/>
  <c r="G68" i="8"/>
  <c r="G69" i="8"/>
  <c r="G70" i="8"/>
  <c r="U62" i="26"/>
  <c r="G62" i="8"/>
  <c r="U54" i="26"/>
  <c r="G55" i="8"/>
  <c r="G56" i="8"/>
  <c r="U48" i="26"/>
  <c r="G57" i="8"/>
  <c r="U49" i="26"/>
  <c r="G58" i="8"/>
  <c r="G59" i="8"/>
  <c r="G60" i="8"/>
  <c r="U52" i="26"/>
  <c r="G54" i="8"/>
  <c r="G53" i="8"/>
  <c r="U45" i="26"/>
  <c r="G46" i="8"/>
  <c r="G47" i="8"/>
  <c r="G48" i="8"/>
  <c r="U40" i="26"/>
  <c r="G49" i="8"/>
  <c r="U41" i="26"/>
  <c r="G50" i="8"/>
  <c r="G51" i="8"/>
  <c r="G52" i="8"/>
  <c r="U44" i="26"/>
  <c r="G45" i="8"/>
  <c r="U37" i="26"/>
  <c r="G39" i="8"/>
  <c r="U32" i="26"/>
  <c r="G40" i="8"/>
  <c r="G41" i="8"/>
  <c r="G38" i="8"/>
  <c r="G37" i="8"/>
  <c r="U30" i="26"/>
  <c r="G11" i="8"/>
  <c r="G12" i="8"/>
  <c r="G10" i="8"/>
  <c r="G13" i="8"/>
  <c r="U6" i="26"/>
  <c r="G14" i="8"/>
  <c r="U7" i="26"/>
  <c r="G15" i="8"/>
  <c r="G16" i="8"/>
  <c r="G17" i="8"/>
  <c r="U10" i="26"/>
  <c r="G18" i="8"/>
  <c r="U11" i="26"/>
  <c r="G20" i="8"/>
  <c r="U13" i="26"/>
  <c r="G21" i="8"/>
  <c r="G19" i="8"/>
  <c r="G22" i="8"/>
  <c r="G23" i="8"/>
  <c r="G24" i="8"/>
  <c r="G25" i="8"/>
  <c r="G26" i="8"/>
  <c r="G28" i="8"/>
  <c r="G29" i="8"/>
  <c r="G30" i="8"/>
  <c r="G31" i="8"/>
  <c r="G32" i="8"/>
  <c r="G33" i="8"/>
  <c r="G34" i="8"/>
  <c r="G35" i="8"/>
  <c r="G36" i="8"/>
  <c r="G27" i="8"/>
  <c r="U20" i="26"/>
  <c r="G16" i="7"/>
  <c r="G17" i="7"/>
  <c r="G18" i="7"/>
  <c r="G19" i="7"/>
  <c r="G20" i="7"/>
  <c r="G21" i="7"/>
  <c r="G22" i="7"/>
  <c r="G15" i="7"/>
  <c r="G14" i="7"/>
  <c r="U3" i="25" s="1"/>
  <c r="G11" i="7"/>
  <c r="G12" i="7"/>
  <c r="G10" i="7"/>
  <c r="G9" i="7"/>
  <c r="B10" i="6"/>
  <c r="P3" i="24"/>
  <c r="B18" i="6"/>
  <c r="P11" i="24"/>
  <c r="B28" i="6"/>
  <c r="P21" i="24"/>
  <c r="B38" i="6"/>
  <c r="B48" i="6"/>
  <c r="P41" i="24"/>
  <c r="B58" i="6"/>
  <c r="B71" i="6"/>
  <c r="P64" i="24"/>
  <c r="B75" i="6"/>
  <c r="P68" i="24"/>
  <c r="G152" i="6"/>
  <c r="G153" i="6"/>
  <c r="G154" i="6"/>
  <c r="U146" i="24"/>
  <c r="G155" i="6"/>
  <c r="G150" i="6"/>
  <c r="U142" i="24"/>
  <c r="G156" i="6"/>
  <c r="G157" i="6"/>
  <c r="G151" i="6"/>
  <c r="G148" i="6"/>
  <c r="G146" i="6"/>
  <c r="U138" i="24"/>
  <c r="G149" i="6"/>
  <c r="G147" i="6"/>
  <c r="G139" i="6"/>
  <c r="G140" i="6"/>
  <c r="U132" i="24"/>
  <c r="G141" i="6"/>
  <c r="G142" i="6"/>
  <c r="G143" i="6"/>
  <c r="U135" i="24"/>
  <c r="G144" i="6"/>
  <c r="U136" i="24"/>
  <c r="G145" i="6"/>
  <c r="G138" i="6"/>
  <c r="G135" i="6"/>
  <c r="U127" i="24"/>
  <c r="G136" i="6"/>
  <c r="U128" i="24"/>
  <c r="G134" i="6"/>
  <c r="G125" i="6"/>
  <c r="G126" i="6"/>
  <c r="G127" i="6"/>
  <c r="G128" i="6"/>
  <c r="G129" i="6"/>
  <c r="G130" i="6"/>
  <c r="G131" i="6"/>
  <c r="G132" i="6"/>
  <c r="G124" i="6"/>
  <c r="U116" i="24"/>
  <c r="G115" i="6"/>
  <c r="U107" i="24"/>
  <c r="G116" i="6"/>
  <c r="G113" i="6"/>
  <c r="U105" i="24"/>
  <c r="G117" i="6"/>
  <c r="G118" i="6"/>
  <c r="G119" i="6"/>
  <c r="U111" i="24"/>
  <c r="G120" i="6"/>
  <c r="U112" i="24"/>
  <c r="G121" i="6"/>
  <c r="G122" i="6"/>
  <c r="G114" i="6"/>
  <c r="U106" i="24"/>
  <c r="G105" i="6"/>
  <c r="U97" i="24"/>
  <c r="G106" i="6"/>
  <c r="G107" i="6"/>
  <c r="G108" i="6"/>
  <c r="G109" i="6"/>
  <c r="U101" i="24"/>
  <c r="G110" i="6"/>
  <c r="G111" i="6"/>
  <c r="G112" i="6"/>
  <c r="G104" i="6"/>
  <c r="G103" i="6"/>
  <c r="U95" i="24"/>
  <c r="G95" i="6"/>
  <c r="G96" i="6"/>
  <c r="G97" i="6"/>
  <c r="G98" i="6"/>
  <c r="G93" i="6"/>
  <c r="U85" i="24"/>
  <c r="G99" i="6"/>
  <c r="G100" i="6"/>
  <c r="G101" i="6"/>
  <c r="G102" i="6"/>
  <c r="G94" i="6"/>
  <c r="G87" i="6"/>
  <c r="G88" i="6"/>
  <c r="U80" i="24"/>
  <c r="G89" i="6"/>
  <c r="U81" i="24"/>
  <c r="G90" i="6"/>
  <c r="G91" i="6"/>
  <c r="U83" i="24"/>
  <c r="G92" i="6"/>
  <c r="U84" i="24"/>
  <c r="G86" i="6"/>
  <c r="U78" i="24"/>
  <c r="G77" i="6"/>
  <c r="G78" i="6"/>
  <c r="G79" i="6"/>
  <c r="U72" i="24"/>
  <c r="G80" i="6"/>
  <c r="G81" i="6"/>
  <c r="G82" i="6"/>
  <c r="G76" i="6"/>
  <c r="U69" i="24"/>
  <c r="G73" i="6"/>
  <c r="U66" i="24"/>
  <c r="G74" i="6"/>
  <c r="G72" i="6"/>
  <c r="U65" i="24"/>
  <c r="G64" i="6"/>
  <c r="G65" i="6"/>
  <c r="G66" i="6"/>
  <c r="G67" i="6"/>
  <c r="U60" i="24"/>
  <c r="G68" i="6"/>
  <c r="U61" i="24"/>
  <c r="G69" i="6"/>
  <c r="U62" i="24"/>
  <c r="G70" i="6"/>
  <c r="G63" i="6"/>
  <c r="G60" i="6"/>
  <c r="G58" i="6"/>
  <c r="U51" i="24"/>
  <c r="U53" i="24"/>
  <c r="G61" i="6"/>
  <c r="U54" i="24"/>
  <c r="G59" i="6"/>
  <c r="G50" i="6"/>
  <c r="G51" i="6"/>
  <c r="G52" i="6"/>
  <c r="U45" i="24"/>
  <c r="G53" i="6"/>
  <c r="G54" i="6"/>
  <c r="G55" i="6"/>
  <c r="G56" i="6"/>
  <c r="U49" i="24"/>
  <c r="G57" i="6"/>
  <c r="G49" i="6"/>
  <c r="U42" i="24"/>
  <c r="G40" i="6"/>
  <c r="U33" i="24"/>
  <c r="G41" i="6"/>
  <c r="U34" i="24"/>
  <c r="G42" i="6"/>
  <c r="G43" i="6"/>
  <c r="G44" i="6"/>
  <c r="U37" i="24"/>
  <c r="G45" i="6"/>
  <c r="U38" i="24"/>
  <c r="G46" i="6"/>
  <c r="G47" i="6"/>
  <c r="G39" i="6"/>
  <c r="G38" i="6"/>
  <c r="U31" i="24"/>
  <c r="G30" i="6"/>
  <c r="G28" i="6"/>
  <c r="U23" i="24"/>
  <c r="G31" i="6"/>
  <c r="G32" i="6"/>
  <c r="G33" i="6"/>
  <c r="U26" i="24"/>
  <c r="G34" i="6"/>
  <c r="U27" i="24"/>
  <c r="G35" i="6"/>
  <c r="G36" i="6"/>
  <c r="G37" i="6"/>
  <c r="U30" i="24"/>
  <c r="G29" i="6"/>
  <c r="U22" i="24"/>
  <c r="G20" i="6"/>
  <c r="G21" i="6"/>
  <c r="G22" i="6"/>
  <c r="G23" i="6"/>
  <c r="G24" i="6"/>
  <c r="G25" i="6"/>
  <c r="U18" i="24"/>
  <c r="G26" i="6"/>
  <c r="U19" i="24"/>
  <c r="G27" i="6"/>
  <c r="U20" i="24"/>
  <c r="G19" i="6"/>
  <c r="G11" i="6"/>
  <c r="B7" i="13"/>
  <c r="P2" i="31"/>
  <c r="G12" i="6"/>
  <c r="G13" i="6"/>
  <c r="G14" i="6"/>
  <c r="U8" i="24"/>
  <c r="G16" i="6"/>
  <c r="U9" i="24"/>
  <c r="G17" i="6"/>
  <c r="U10" i="24"/>
  <c r="G9" i="5"/>
  <c r="G10" i="5"/>
  <c r="U4" i="20"/>
  <c r="G11" i="5"/>
  <c r="G12" i="5"/>
  <c r="G13" i="5"/>
  <c r="G14" i="5"/>
  <c r="G15" i="5"/>
  <c r="U9" i="20"/>
  <c r="G17" i="5"/>
  <c r="G18" i="5"/>
  <c r="G19" i="5"/>
  <c r="G20" i="5"/>
  <c r="U14" i="20"/>
  <c r="G21" i="5"/>
  <c r="G22" i="5"/>
  <c r="G23" i="5"/>
  <c r="G24" i="5"/>
  <c r="U18" i="20"/>
  <c r="G25" i="5"/>
  <c r="G26" i="5"/>
  <c r="G27" i="5"/>
  <c r="G16" i="5"/>
  <c r="U10" i="20"/>
  <c r="G29" i="5"/>
  <c r="G30" i="5"/>
  <c r="G31" i="5"/>
  <c r="U25" i="20"/>
  <c r="G32" i="5"/>
  <c r="G33" i="5"/>
  <c r="U27" i="20"/>
  <c r="G34" i="5"/>
  <c r="G35" i="5"/>
  <c r="G38" i="5"/>
  <c r="G39" i="5"/>
  <c r="U33" i="20"/>
  <c r="F20" i="23"/>
  <c r="B6" i="2"/>
  <c r="E20" i="23"/>
  <c r="C6" i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/>
  <c r="C18" i="13"/>
  <c r="Q12" i="31"/>
  <c r="D18" i="13"/>
  <c r="R12" i="31"/>
  <c r="E18" i="13"/>
  <c r="S12" i="31"/>
  <c r="F18" i="13"/>
  <c r="T12" i="31"/>
  <c r="G18" i="13"/>
  <c r="U12" i="3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B29" i="13"/>
  <c r="P22" i="31"/>
  <c r="C7" i="13"/>
  <c r="D7" i="13"/>
  <c r="R2" i="31"/>
  <c r="E7" i="13"/>
  <c r="F7" i="13"/>
  <c r="T2" i="31"/>
  <c r="G7" i="13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/>
  <c r="C21" i="12"/>
  <c r="Q15" i="30"/>
  <c r="D21" i="12"/>
  <c r="R15" i="30"/>
  <c r="E21" i="12"/>
  <c r="S15" i="30"/>
  <c r="F21" i="12"/>
  <c r="T15" i="30"/>
  <c r="U15" i="30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/>
  <c r="C28" i="12"/>
  <c r="Q21" i="30"/>
  <c r="D28" i="12"/>
  <c r="R21" i="30"/>
  <c r="E28" i="12"/>
  <c r="S21" i="30"/>
  <c r="F28" i="12"/>
  <c r="T21" i="30"/>
  <c r="G28" i="12"/>
  <c r="U21" i="30"/>
  <c r="P22" i="30"/>
  <c r="Q22" i="30"/>
  <c r="R22" i="30"/>
  <c r="S22" i="30"/>
  <c r="T22" i="30"/>
  <c r="U22" i="30"/>
  <c r="B7" i="12"/>
  <c r="P2" i="30"/>
  <c r="C7" i="12"/>
  <c r="D7" i="12"/>
  <c r="T2" i="30"/>
  <c r="G7" i="12"/>
  <c r="U2" i="30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/>
  <c r="C36" i="12"/>
  <c r="Q27" i="30"/>
  <c r="D36" i="12"/>
  <c r="R27" i="30"/>
  <c r="E36" i="12"/>
  <c r="S27" i="30"/>
  <c r="F36" i="12"/>
  <c r="T27" i="30"/>
  <c r="G36" i="12"/>
  <c r="U27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/>
  <c r="C19" i="11"/>
  <c r="Q12" i="29"/>
  <c r="D19" i="11"/>
  <c r="R12" i="29"/>
  <c r="E19" i="11"/>
  <c r="S12" i="29"/>
  <c r="F19" i="11"/>
  <c r="T12" i="29"/>
  <c r="G19" i="11"/>
  <c r="U12" i="29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P2" i="29"/>
  <c r="C8" i="11"/>
  <c r="C30" i="11"/>
  <c r="Q22" i="29"/>
  <c r="D8" i="11"/>
  <c r="R2" i="29"/>
  <c r="D30" i="11"/>
  <c r="R22" i="29"/>
  <c r="E8" i="11"/>
  <c r="E30" i="11"/>
  <c r="S22" i="29"/>
  <c r="F8" i="11"/>
  <c r="T2" i="29"/>
  <c r="G8" i="11"/>
  <c r="Q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C8" i="10"/>
  <c r="Q2" i="28"/>
  <c r="D8" i="10"/>
  <c r="R2" i="28"/>
  <c r="E8" i="10"/>
  <c r="S2" i="28"/>
  <c r="F8" i="10"/>
  <c r="T2" i="28"/>
  <c r="G8" i="10"/>
  <c r="U2" i="28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/>
  <c r="D22" i="10"/>
  <c r="R15" i="28"/>
  <c r="E22" i="10"/>
  <c r="S15" i="28"/>
  <c r="F22" i="10"/>
  <c r="T15" i="28"/>
  <c r="G22" i="10"/>
  <c r="U15" i="28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Q21" i="28"/>
  <c r="D29" i="10"/>
  <c r="R21" i="28"/>
  <c r="E29" i="10"/>
  <c r="S21" i="28"/>
  <c r="F29" i="10"/>
  <c r="T21" i="28"/>
  <c r="G29" i="10"/>
  <c r="U21" i="28"/>
  <c r="Q22" i="28"/>
  <c r="R22" i="28"/>
  <c r="S22" i="28"/>
  <c r="T22" i="28"/>
  <c r="U22" i="28"/>
  <c r="D32" i="10"/>
  <c r="R23" i="28"/>
  <c r="Q25" i="28"/>
  <c r="R25" i="28"/>
  <c r="S25" i="28"/>
  <c r="T25" i="28"/>
  <c r="U25" i="28"/>
  <c r="Q26" i="28"/>
  <c r="R26" i="28"/>
  <c r="S26" i="28"/>
  <c r="T26" i="28"/>
  <c r="U26" i="28"/>
  <c r="C37" i="10"/>
  <c r="Q27" i="28"/>
  <c r="D37" i="10"/>
  <c r="R27" i="28"/>
  <c r="E37" i="10"/>
  <c r="S27" i="28"/>
  <c r="F37" i="10"/>
  <c r="T27" i="28"/>
  <c r="G37" i="10"/>
  <c r="U27" i="28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5" i="28"/>
  <c r="P16" i="28"/>
  <c r="P17" i="28"/>
  <c r="P18" i="28"/>
  <c r="P19" i="28"/>
  <c r="P20" i="28"/>
  <c r="B29" i="10"/>
  <c r="P21" i="28"/>
  <c r="P22" i="28"/>
  <c r="P25" i="28"/>
  <c r="P26" i="28"/>
  <c r="P27" i="28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12" i="9"/>
  <c r="C16" i="9"/>
  <c r="C9" i="9"/>
  <c r="Q2" i="27"/>
  <c r="D12" i="9"/>
  <c r="D16" i="9"/>
  <c r="D9" i="9"/>
  <c r="R2" i="27"/>
  <c r="E12" i="9"/>
  <c r="E16" i="9"/>
  <c r="E9" i="9"/>
  <c r="S2" i="27"/>
  <c r="F12" i="9"/>
  <c r="F16" i="9"/>
  <c r="F9" i="9"/>
  <c r="T2" i="27"/>
  <c r="G16" i="9"/>
  <c r="U9" i="27"/>
  <c r="Q3" i="27"/>
  <c r="R3" i="27"/>
  <c r="S3" i="27"/>
  <c r="T3" i="27"/>
  <c r="Q4" i="27"/>
  <c r="R4" i="27"/>
  <c r="S4" i="27"/>
  <c r="T4" i="27"/>
  <c r="U4" i="27"/>
  <c r="Q5" i="27"/>
  <c r="R5" i="27"/>
  <c r="S5" i="27"/>
  <c r="T5" i="27"/>
  <c r="Q6" i="27"/>
  <c r="R6" i="27"/>
  <c r="S6" i="27"/>
  <c r="T6" i="27"/>
  <c r="U6" i="27"/>
  <c r="Q7" i="27"/>
  <c r="R7" i="27"/>
  <c r="S7" i="27"/>
  <c r="T7" i="27"/>
  <c r="Q8" i="27"/>
  <c r="R8" i="27"/>
  <c r="S8" i="27"/>
  <c r="T8" i="27"/>
  <c r="U8" i="27"/>
  <c r="Q9" i="27"/>
  <c r="R9" i="27"/>
  <c r="S9" i="27"/>
  <c r="T9" i="27"/>
  <c r="Q10" i="27"/>
  <c r="R10" i="27"/>
  <c r="S10" i="27"/>
  <c r="T10" i="27"/>
  <c r="U10" i="27"/>
  <c r="Q11" i="27"/>
  <c r="R11" i="27"/>
  <c r="S11" i="27"/>
  <c r="T11" i="27"/>
  <c r="U11" i="27"/>
  <c r="Q12" i="27"/>
  <c r="R12" i="27"/>
  <c r="S12" i="27"/>
  <c r="T12" i="27"/>
  <c r="U12" i="27"/>
  <c r="C24" i="9"/>
  <c r="C28" i="9"/>
  <c r="Q20" i="27"/>
  <c r="D24" i="9"/>
  <c r="D21" i="9"/>
  <c r="R13" i="27"/>
  <c r="D28" i="9"/>
  <c r="E24" i="9"/>
  <c r="E28" i="9"/>
  <c r="F24" i="9"/>
  <c r="F21" i="9"/>
  <c r="F28" i="9"/>
  <c r="G28" i="9"/>
  <c r="U20" i="27"/>
  <c r="Q14" i="27"/>
  <c r="R14" i="27"/>
  <c r="S14" i="27"/>
  <c r="T14" i="27"/>
  <c r="U14" i="27"/>
  <c r="Q15" i="27"/>
  <c r="R15" i="27"/>
  <c r="S15" i="27"/>
  <c r="T15" i="27"/>
  <c r="U15" i="27"/>
  <c r="Q16" i="27"/>
  <c r="R16" i="27"/>
  <c r="Q17" i="27"/>
  <c r="R17" i="27"/>
  <c r="S17" i="27"/>
  <c r="T17" i="27"/>
  <c r="U17" i="27"/>
  <c r="Q18" i="27"/>
  <c r="R18" i="27"/>
  <c r="S18" i="27"/>
  <c r="T18" i="27"/>
  <c r="U18" i="27"/>
  <c r="Q19" i="27"/>
  <c r="R19" i="27"/>
  <c r="S19" i="27"/>
  <c r="T19" i="27"/>
  <c r="R20" i="27"/>
  <c r="S20" i="27"/>
  <c r="T20" i="27"/>
  <c r="Q21" i="27"/>
  <c r="R21" i="27"/>
  <c r="S21" i="27"/>
  <c r="T21" i="27"/>
  <c r="U21" i="27"/>
  <c r="Q22" i="27"/>
  <c r="R22" i="27"/>
  <c r="S22" i="27"/>
  <c r="T22" i="27"/>
  <c r="U22" i="27"/>
  <c r="Q23" i="27"/>
  <c r="R23" i="27"/>
  <c r="S23" i="27"/>
  <c r="T23" i="27"/>
  <c r="P3" i="27"/>
  <c r="P4" i="27"/>
  <c r="B12" i="9"/>
  <c r="P5" i="27"/>
  <c r="P6" i="27"/>
  <c r="P7" i="27"/>
  <c r="P8" i="27"/>
  <c r="B16" i="9"/>
  <c r="B9" i="9"/>
  <c r="P10" i="27"/>
  <c r="P11" i="27"/>
  <c r="P12" i="27"/>
  <c r="B24" i="9"/>
  <c r="P16" i="27"/>
  <c r="B28" i="9"/>
  <c r="P14" i="27"/>
  <c r="P15" i="27"/>
  <c r="P17" i="27"/>
  <c r="P18" i="27"/>
  <c r="P19" i="27"/>
  <c r="P20" i="27"/>
  <c r="P21" i="27"/>
  <c r="P22" i="27"/>
  <c r="P23" i="27"/>
  <c r="A5" i="27"/>
  <c r="A4" i="27"/>
  <c r="A3" i="27"/>
  <c r="A2" i="27"/>
  <c r="C10" i="8"/>
  <c r="Q3" i="26"/>
  <c r="C19" i="8"/>
  <c r="Q12" i="26"/>
  <c r="C27" i="8"/>
  <c r="Q20" i="26"/>
  <c r="C37" i="8"/>
  <c r="Q30" i="26"/>
  <c r="D10" i="8"/>
  <c r="D19" i="8"/>
  <c r="R12" i="26"/>
  <c r="D27" i="8"/>
  <c r="D37" i="8"/>
  <c r="R30" i="26"/>
  <c r="E10" i="8"/>
  <c r="E19" i="8"/>
  <c r="E27" i="8"/>
  <c r="E37" i="8"/>
  <c r="S30" i="26"/>
  <c r="F10" i="8"/>
  <c r="T3" i="26"/>
  <c r="F19" i="8"/>
  <c r="F27" i="8"/>
  <c r="T20" i="26"/>
  <c r="F37" i="8"/>
  <c r="R3" i="26"/>
  <c r="S3" i="26"/>
  <c r="Q4" i="26"/>
  <c r="R4" i="26"/>
  <c r="S4" i="26"/>
  <c r="T4" i="26"/>
  <c r="U4" i="26"/>
  <c r="Q5" i="26"/>
  <c r="R5" i="26"/>
  <c r="S5" i="26"/>
  <c r="T5" i="26"/>
  <c r="U5" i="26"/>
  <c r="Q6" i="26"/>
  <c r="R6" i="26"/>
  <c r="S6" i="26"/>
  <c r="T6" i="26"/>
  <c r="Q7" i="26"/>
  <c r="R7" i="26"/>
  <c r="S7" i="26"/>
  <c r="T7" i="26"/>
  <c r="Q8" i="26"/>
  <c r="R8" i="26"/>
  <c r="S8" i="26"/>
  <c r="T8" i="26"/>
  <c r="U8" i="26"/>
  <c r="Q9" i="26"/>
  <c r="R9" i="26"/>
  <c r="S9" i="26"/>
  <c r="T9" i="26"/>
  <c r="U9" i="26"/>
  <c r="Q10" i="26"/>
  <c r="R10" i="26"/>
  <c r="S10" i="26"/>
  <c r="T10" i="26"/>
  <c r="Q11" i="26"/>
  <c r="R11" i="26"/>
  <c r="S11" i="26"/>
  <c r="T11" i="26"/>
  <c r="T12" i="26"/>
  <c r="Q13" i="26"/>
  <c r="R13" i="26"/>
  <c r="S13" i="26"/>
  <c r="T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U16" i="26"/>
  <c r="Q17" i="26"/>
  <c r="R17" i="26"/>
  <c r="S17" i="26"/>
  <c r="T17" i="26"/>
  <c r="U17" i="26"/>
  <c r="Q18" i="26"/>
  <c r="R18" i="26"/>
  <c r="S18" i="26"/>
  <c r="T18" i="26"/>
  <c r="U18" i="26"/>
  <c r="Q19" i="26"/>
  <c r="R19" i="26"/>
  <c r="S19" i="26"/>
  <c r="T19" i="26"/>
  <c r="U19" i="26"/>
  <c r="R20" i="26"/>
  <c r="S20" i="26"/>
  <c r="Q21" i="26"/>
  <c r="R21" i="26"/>
  <c r="S21" i="26"/>
  <c r="T21" i="26"/>
  <c r="U21" i="26"/>
  <c r="Q22" i="26"/>
  <c r="R22" i="26"/>
  <c r="S22" i="26"/>
  <c r="T22" i="26"/>
  <c r="U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U25" i="26"/>
  <c r="Q26" i="26"/>
  <c r="R26" i="26"/>
  <c r="S26" i="26"/>
  <c r="T26" i="26"/>
  <c r="U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T30" i="26"/>
  <c r="Q31" i="26"/>
  <c r="R31" i="26"/>
  <c r="S31" i="26"/>
  <c r="T31" i="26"/>
  <c r="Q32" i="26"/>
  <c r="R32" i="26"/>
  <c r="S32" i="26"/>
  <c r="T32" i="26"/>
  <c r="Q33" i="26"/>
  <c r="R33" i="26"/>
  <c r="S33" i="26"/>
  <c r="T33" i="26"/>
  <c r="U33" i="26"/>
  <c r="Q34" i="26"/>
  <c r="R34" i="26"/>
  <c r="S34" i="26"/>
  <c r="T34" i="26"/>
  <c r="U34" i="26"/>
  <c r="C44" i="8"/>
  <c r="Q36" i="26"/>
  <c r="C53" i="8"/>
  <c r="C61" i="8"/>
  <c r="C71" i="8"/>
  <c r="C43" i="8"/>
  <c r="Q35" i="26"/>
  <c r="D44" i="8"/>
  <c r="D53" i="8"/>
  <c r="D61" i="8"/>
  <c r="D71" i="8"/>
  <c r="R63" i="26"/>
  <c r="E44" i="8"/>
  <c r="S36" i="26"/>
  <c r="E53" i="8"/>
  <c r="E61" i="8"/>
  <c r="E71" i="8"/>
  <c r="S63" i="26"/>
  <c r="F44" i="8"/>
  <c r="F53" i="8"/>
  <c r="F61" i="8"/>
  <c r="F71" i="8"/>
  <c r="T63" i="26"/>
  <c r="G44" i="8"/>
  <c r="R36" i="26"/>
  <c r="T36" i="26"/>
  <c r="Q37" i="26"/>
  <c r="R37" i="26"/>
  <c r="S37" i="26"/>
  <c r="T37" i="26"/>
  <c r="Q38" i="26"/>
  <c r="R38" i="26"/>
  <c r="S38" i="26"/>
  <c r="T38" i="26"/>
  <c r="U38" i="26"/>
  <c r="Q39" i="26"/>
  <c r="R39" i="26"/>
  <c r="S39" i="26"/>
  <c r="T39" i="26"/>
  <c r="U39" i="26"/>
  <c r="Q40" i="26"/>
  <c r="R40" i="26"/>
  <c r="S40" i="26"/>
  <c r="T40" i="26"/>
  <c r="Q41" i="26"/>
  <c r="R41" i="26"/>
  <c r="S41" i="26"/>
  <c r="T41" i="26"/>
  <c r="Q42" i="26"/>
  <c r="R42" i="26"/>
  <c r="S42" i="26"/>
  <c r="T42" i="26"/>
  <c r="U42" i="26"/>
  <c r="Q43" i="26"/>
  <c r="R43" i="26"/>
  <c r="S43" i="26"/>
  <c r="T43" i="26"/>
  <c r="U43" i="26"/>
  <c r="Q44" i="26"/>
  <c r="R44" i="26"/>
  <c r="S44" i="26"/>
  <c r="T44" i="26"/>
  <c r="Q45" i="26"/>
  <c r="R45" i="26"/>
  <c r="T45" i="26"/>
  <c r="Q46" i="26"/>
  <c r="R46" i="26"/>
  <c r="S46" i="26"/>
  <c r="T46" i="26"/>
  <c r="U46" i="26"/>
  <c r="Q47" i="26"/>
  <c r="R47" i="26"/>
  <c r="S47" i="26"/>
  <c r="T47" i="26"/>
  <c r="U47" i="26"/>
  <c r="Q48" i="26"/>
  <c r="R48" i="26"/>
  <c r="S48" i="26"/>
  <c r="T48" i="26"/>
  <c r="Q49" i="26"/>
  <c r="R49" i="26"/>
  <c r="S49" i="26"/>
  <c r="T49" i="26"/>
  <c r="Q50" i="26"/>
  <c r="R50" i="26"/>
  <c r="S50" i="26"/>
  <c r="T50" i="26"/>
  <c r="U50" i="26"/>
  <c r="Q51" i="26"/>
  <c r="R51" i="26"/>
  <c r="S51" i="26"/>
  <c r="T51" i="26"/>
  <c r="U51" i="26"/>
  <c r="Q52" i="26"/>
  <c r="R52" i="26"/>
  <c r="S52" i="26"/>
  <c r="T52" i="26"/>
  <c r="Q53" i="26"/>
  <c r="R53" i="26"/>
  <c r="S53" i="26"/>
  <c r="T53" i="26"/>
  <c r="Q54" i="26"/>
  <c r="R54" i="26"/>
  <c r="S54" i="26"/>
  <c r="T54" i="26"/>
  <c r="Q55" i="26"/>
  <c r="R55" i="26"/>
  <c r="S55" i="26"/>
  <c r="T55" i="26"/>
  <c r="Q56" i="26"/>
  <c r="R56" i="26"/>
  <c r="S56" i="26"/>
  <c r="T56" i="26"/>
  <c r="U56" i="26"/>
  <c r="Q57" i="26"/>
  <c r="R57" i="26"/>
  <c r="S57" i="26"/>
  <c r="T57" i="26"/>
  <c r="U57" i="26"/>
  <c r="Q58" i="26"/>
  <c r="R58" i="26"/>
  <c r="S58" i="26"/>
  <c r="T58" i="26"/>
  <c r="Q59" i="26"/>
  <c r="R59" i="26"/>
  <c r="S59" i="26"/>
  <c r="T59" i="26"/>
  <c r="Q60" i="26"/>
  <c r="R60" i="26"/>
  <c r="S60" i="26"/>
  <c r="T60" i="26"/>
  <c r="U60" i="26"/>
  <c r="Q61" i="26"/>
  <c r="R61" i="26"/>
  <c r="S61" i="26"/>
  <c r="T61" i="26"/>
  <c r="U61" i="26"/>
  <c r="Q62" i="26"/>
  <c r="R62" i="26"/>
  <c r="S62" i="26"/>
  <c r="T62" i="26"/>
  <c r="Q63" i="26"/>
  <c r="U63" i="26"/>
  <c r="Q64" i="26"/>
  <c r="R64" i="26"/>
  <c r="S64" i="26"/>
  <c r="T64" i="26"/>
  <c r="Q65" i="26"/>
  <c r="R65" i="26"/>
  <c r="S65" i="26"/>
  <c r="T65" i="26"/>
  <c r="Q66" i="26"/>
  <c r="R66" i="26"/>
  <c r="S66" i="26"/>
  <c r="T66" i="26"/>
  <c r="U66" i="26"/>
  <c r="Q67" i="26"/>
  <c r="R67" i="26"/>
  <c r="S67" i="26"/>
  <c r="T67" i="26"/>
  <c r="U67" i="26"/>
  <c r="B44" i="8"/>
  <c r="B53" i="8"/>
  <c r="B61" i="8"/>
  <c r="B71" i="8"/>
  <c r="B10" i="8"/>
  <c r="B19" i="8"/>
  <c r="P12" i="26"/>
  <c r="B27" i="8"/>
  <c r="B37" i="8"/>
  <c r="P36" i="26"/>
  <c r="P37" i="26"/>
  <c r="P38" i="26"/>
  <c r="P39" i="26"/>
  <c r="P40" i="26"/>
  <c r="P41" i="26"/>
  <c r="P42" i="26"/>
  <c r="P43" i="26"/>
  <c r="P44" i="26"/>
  <c r="P45" i="26"/>
  <c r="P46" i="26"/>
  <c r="P47" i="26"/>
  <c r="P48" i="26"/>
  <c r="P49" i="26"/>
  <c r="P50" i="26"/>
  <c r="P51" i="26"/>
  <c r="P52" i="26"/>
  <c r="P53" i="26"/>
  <c r="P54" i="26"/>
  <c r="P55" i="26"/>
  <c r="P56" i="26"/>
  <c r="P57" i="26"/>
  <c r="P58" i="26"/>
  <c r="P59" i="26"/>
  <c r="P60" i="26"/>
  <c r="P61" i="26"/>
  <c r="P62" i="26"/>
  <c r="P63" i="26"/>
  <c r="P64" i="26"/>
  <c r="P65" i="26"/>
  <c r="P66" i="26"/>
  <c r="P67" i="26"/>
  <c r="P3" i="26"/>
  <c r="P4" i="26"/>
  <c r="P5" i="26"/>
  <c r="P6" i="26"/>
  <c r="P7" i="26"/>
  <c r="P8" i="26"/>
  <c r="P9" i="26"/>
  <c r="P10" i="26"/>
  <c r="P11" i="26"/>
  <c r="P13" i="26"/>
  <c r="P14" i="26"/>
  <c r="P15" i="26"/>
  <c r="P16" i="26"/>
  <c r="P17" i="26"/>
  <c r="P18" i="26"/>
  <c r="P19" i="26"/>
  <c r="P20" i="26"/>
  <c r="P21" i="26"/>
  <c r="P22" i="26"/>
  <c r="P23" i="26"/>
  <c r="P24" i="26"/>
  <c r="P25" i="26"/>
  <c r="P26" i="26"/>
  <c r="P27" i="26"/>
  <c r="P28" i="26"/>
  <c r="P29" i="26"/>
  <c r="P30" i="26"/>
  <c r="P31" i="26"/>
  <c r="P32" i="26"/>
  <c r="P33" i="26"/>
  <c r="P34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F9" i="7"/>
  <c r="T2" i="25" s="1"/>
  <c r="F24" i="7"/>
  <c r="T4" i="25" s="1"/>
  <c r="F14" i="7"/>
  <c r="T3" i="25"/>
  <c r="E14" i="7"/>
  <c r="S3" i="25" s="1"/>
  <c r="D9" i="7"/>
  <c r="D14" i="7"/>
  <c r="R3" i="25" s="1"/>
  <c r="C9" i="7"/>
  <c r="Q2" i="25" s="1"/>
  <c r="C24" i="7"/>
  <c r="Q4" i="25" s="1"/>
  <c r="C14" i="7"/>
  <c r="B9" i="7"/>
  <c r="B24" i="7" s="1"/>
  <c r="P4" i="25" s="1"/>
  <c r="B14" i="7"/>
  <c r="P3" i="25" s="1"/>
  <c r="A3" i="25"/>
  <c r="A4" i="25"/>
  <c r="A2" i="25"/>
  <c r="A87" i="24"/>
  <c r="C85" i="6"/>
  <c r="C93" i="6"/>
  <c r="C103" i="6"/>
  <c r="C113" i="6"/>
  <c r="Q105" i="24"/>
  <c r="C123" i="6"/>
  <c r="C133" i="6"/>
  <c r="C146" i="6"/>
  <c r="Q138" i="24"/>
  <c r="C150" i="6"/>
  <c r="Q142" i="24"/>
  <c r="D85" i="6"/>
  <c r="R77" i="24"/>
  <c r="D93" i="6"/>
  <c r="D103" i="6"/>
  <c r="R95" i="24"/>
  <c r="D113" i="6"/>
  <c r="R105" i="24"/>
  <c r="D123" i="6"/>
  <c r="D133" i="6"/>
  <c r="D146" i="6"/>
  <c r="D150" i="6"/>
  <c r="R142" i="24"/>
  <c r="E85" i="6"/>
  <c r="E93" i="6"/>
  <c r="E103" i="6"/>
  <c r="S95" i="24"/>
  <c r="E113" i="6"/>
  <c r="E84" i="6"/>
  <c r="S76" i="24"/>
  <c r="E123" i="6"/>
  <c r="E133" i="6"/>
  <c r="E146" i="6"/>
  <c r="E150" i="6"/>
  <c r="S142" i="24"/>
  <c r="F85" i="6"/>
  <c r="T77" i="24"/>
  <c r="F93" i="6"/>
  <c r="F103" i="6"/>
  <c r="F113" i="6"/>
  <c r="T105" i="24"/>
  <c r="F123" i="6"/>
  <c r="F133" i="6"/>
  <c r="F146" i="6"/>
  <c r="T138" i="24"/>
  <c r="F150" i="6"/>
  <c r="T142" i="24"/>
  <c r="Q77" i="24"/>
  <c r="S77" i="24"/>
  <c r="Q78" i="24"/>
  <c r="R78" i="24"/>
  <c r="S78" i="24"/>
  <c r="T78" i="24"/>
  <c r="Q79" i="24"/>
  <c r="R79" i="24"/>
  <c r="S79" i="24"/>
  <c r="T79" i="24"/>
  <c r="Q80" i="24"/>
  <c r="R80" i="24"/>
  <c r="S80" i="24"/>
  <c r="T80" i="24"/>
  <c r="Q81" i="24"/>
  <c r="R81" i="24"/>
  <c r="S81" i="24"/>
  <c r="T81" i="24"/>
  <c r="Q82" i="24"/>
  <c r="R82" i="24"/>
  <c r="S82" i="24"/>
  <c r="T82" i="24"/>
  <c r="U82" i="24"/>
  <c r="Q83" i="24"/>
  <c r="R83" i="24"/>
  <c r="S83" i="24"/>
  <c r="T83" i="24"/>
  <c r="Q84" i="24"/>
  <c r="R84" i="24"/>
  <c r="S84" i="24"/>
  <c r="T84" i="24"/>
  <c r="Q85" i="24"/>
  <c r="R85" i="24"/>
  <c r="S85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U89" i="24"/>
  <c r="Q90" i="24"/>
  <c r="R90" i="24"/>
  <c r="S90" i="24"/>
  <c r="T90" i="24"/>
  <c r="U90" i="24"/>
  <c r="Q91" i="24"/>
  <c r="R91" i="24"/>
  <c r="S91" i="24"/>
  <c r="T91" i="24"/>
  <c r="U91" i="24"/>
  <c r="Q92" i="24"/>
  <c r="R92" i="24"/>
  <c r="S92" i="24"/>
  <c r="T92" i="24"/>
  <c r="U92" i="24"/>
  <c r="Q93" i="24"/>
  <c r="R93" i="24"/>
  <c r="S93" i="24"/>
  <c r="T93" i="24"/>
  <c r="U93" i="24"/>
  <c r="Q94" i="24"/>
  <c r="R94" i="24"/>
  <c r="S94" i="24"/>
  <c r="T94" i="24"/>
  <c r="U94" i="24"/>
  <c r="T95" i="24"/>
  <c r="Q96" i="24"/>
  <c r="R96" i="24"/>
  <c r="S96" i="24"/>
  <c r="T96" i="24"/>
  <c r="U96" i="24"/>
  <c r="Q97" i="24"/>
  <c r="R97" i="24"/>
  <c r="S97" i="24"/>
  <c r="T97" i="24"/>
  <c r="Q98" i="24"/>
  <c r="R98" i="24"/>
  <c r="S98" i="24"/>
  <c r="T98" i="24"/>
  <c r="U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Q102" i="24"/>
  <c r="R102" i="24"/>
  <c r="S102" i="24"/>
  <c r="T102" i="24"/>
  <c r="U102" i="24"/>
  <c r="Q103" i="24"/>
  <c r="R103" i="24"/>
  <c r="S103" i="24"/>
  <c r="T103" i="24"/>
  <c r="U103" i="24"/>
  <c r="Q104" i="24"/>
  <c r="R104" i="24"/>
  <c r="S104" i="24"/>
  <c r="T104" i="24"/>
  <c r="U104" i="24"/>
  <c r="Q106" i="24"/>
  <c r="R106" i="24"/>
  <c r="S106" i="24"/>
  <c r="T106" i="24"/>
  <c r="Q107" i="24"/>
  <c r="R107" i="24"/>
  <c r="S107" i="24"/>
  <c r="T107" i="24"/>
  <c r="Q108" i="24"/>
  <c r="R108" i="24"/>
  <c r="S108" i="24"/>
  <c r="T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Q112" i="24"/>
  <c r="R112" i="24"/>
  <c r="S112" i="24"/>
  <c r="T112" i="24"/>
  <c r="Q113" i="24"/>
  <c r="R113" i="24"/>
  <c r="S113" i="24"/>
  <c r="T113" i="24"/>
  <c r="U113" i="24"/>
  <c r="Q114" i="24"/>
  <c r="R114" i="24"/>
  <c r="S114" i="24"/>
  <c r="T114" i="24"/>
  <c r="U114" i="24"/>
  <c r="Q115" i="24"/>
  <c r="R115" i="24"/>
  <c r="S115" i="24"/>
  <c r="T115" i="24"/>
  <c r="Q116" i="24"/>
  <c r="R116" i="24"/>
  <c r="S116" i="24"/>
  <c r="T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U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U123" i="24"/>
  <c r="Q124" i="24"/>
  <c r="R124" i="24"/>
  <c r="S124" i="24"/>
  <c r="T124" i="24"/>
  <c r="U124" i="24"/>
  <c r="Q125" i="24"/>
  <c r="R125" i="24"/>
  <c r="S125" i="24"/>
  <c r="T125" i="24"/>
  <c r="Q126" i="24"/>
  <c r="R126" i="24"/>
  <c r="S126" i="24"/>
  <c r="T126" i="24"/>
  <c r="U126" i="24"/>
  <c r="Q127" i="24"/>
  <c r="R127" i="24"/>
  <c r="S127" i="24"/>
  <c r="T127" i="24"/>
  <c r="Q128" i="24"/>
  <c r="R128" i="24"/>
  <c r="S128" i="24"/>
  <c r="T128" i="24"/>
  <c r="Q129" i="24"/>
  <c r="T129" i="24"/>
  <c r="Q130" i="24"/>
  <c r="R130" i="24"/>
  <c r="S130" i="24"/>
  <c r="T130" i="24"/>
  <c r="U130" i="24"/>
  <c r="Q131" i="24"/>
  <c r="R131" i="24"/>
  <c r="S131" i="24"/>
  <c r="T131" i="24"/>
  <c r="Q132" i="24"/>
  <c r="R132" i="24"/>
  <c r="S132" i="24"/>
  <c r="T132" i="24"/>
  <c r="Q133" i="24"/>
  <c r="R133" i="24"/>
  <c r="S133" i="24"/>
  <c r="T133" i="24"/>
  <c r="U133" i="24"/>
  <c r="Q134" i="24"/>
  <c r="R134" i="24"/>
  <c r="S134" i="24"/>
  <c r="T134" i="24"/>
  <c r="U134" i="24"/>
  <c r="Q135" i="24"/>
  <c r="R135" i="24"/>
  <c r="S135" i="24"/>
  <c r="T135" i="24"/>
  <c r="Q136" i="24"/>
  <c r="R136" i="24"/>
  <c r="S136" i="24"/>
  <c r="T136" i="24"/>
  <c r="Q137" i="24"/>
  <c r="R137" i="24"/>
  <c r="S137" i="24"/>
  <c r="T137" i="24"/>
  <c r="U137" i="24"/>
  <c r="R138" i="24"/>
  <c r="S138" i="24"/>
  <c r="Q139" i="24"/>
  <c r="R139" i="24"/>
  <c r="S139" i="24"/>
  <c r="T139" i="24"/>
  <c r="U139" i="24"/>
  <c r="Q140" i="24"/>
  <c r="R140" i="24"/>
  <c r="S140" i="24"/>
  <c r="T140" i="24"/>
  <c r="Q141" i="24"/>
  <c r="R141" i="24"/>
  <c r="S141" i="24"/>
  <c r="T141" i="24"/>
  <c r="U141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Q147" i="24"/>
  <c r="R147" i="24"/>
  <c r="S147" i="24"/>
  <c r="T147" i="24"/>
  <c r="Q148" i="24"/>
  <c r="R148" i="24"/>
  <c r="S148" i="24"/>
  <c r="T148" i="24"/>
  <c r="U148" i="24"/>
  <c r="Q149" i="24"/>
  <c r="R149" i="24"/>
  <c r="S149" i="24"/>
  <c r="T149" i="24"/>
  <c r="U149" i="24"/>
  <c r="C10" i="6"/>
  <c r="Q3" i="24"/>
  <c r="C18" i="6"/>
  <c r="Q11" i="24"/>
  <c r="C28" i="6"/>
  <c r="C38" i="6"/>
  <c r="C48" i="6"/>
  <c r="Q41" i="24"/>
  <c r="C58" i="6"/>
  <c r="Q51" i="24"/>
  <c r="C71" i="6"/>
  <c r="Q64" i="24"/>
  <c r="C75" i="6"/>
  <c r="Q68" i="24"/>
  <c r="D10" i="6"/>
  <c r="R3" i="24"/>
  <c r="D18" i="6"/>
  <c r="R11" i="24"/>
  <c r="R21" i="24"/>
  <c r="D38" i="6"/>
  <c r="D48" i="6"/>
  <c r="D58" i="6"/>
  <c r="R51" i="24"/>
  <c r="D71" i="6"/>
  <c r="R64" i="24"/>
  <c r="D75" i="6"/>
  <c r="R68" i="24"/>
  <c r="E18" i="6"/>
  <c r="E28" i="6"/>
  <c r="E38" i="6"/>
  <c r="E48" i="6"/>
  <c r="E58" i="6"/>
  <c r="E71" i="6"/>
  <c r="S64" i="24"/>
  <c r="E75" i="6"/>
  <c r="S68" i="24"/>
  <c r="T3" i="24"/>
  <c r="F18" i="6"/>
  <c r="T11" i="24"/>
  <c r="F28" i="6"/>
  <c r="T21" i="24"/>
  <c r="F38" i="6"/>
  <c r="F48" i="6"/>
  <c r="T41" i="24"/>
  <c r="F58" i="6"/>
  <c r="F71" i="6"/>
  <c r="T64" i="24"/>
  <c r="F75" i="6"/>
  <c r="G71" i="6"/>
  <c r="U64" i="24"/>
  <c r="B85" i="6"/>
  <c r="B93" i="6"/>
  <c r="P85" i="24"/>
  <c r="B103" i="6"/>
  <c r="B113" i="6"/>
  <c r="B123" i="6"/>
  <c r="P115" i="24"/>
  <c r="B133" i="6"/>
  <c r="P125" i="24"/>
  <c r="B146" i="6"/>
  <c r="B150" i="6"/>
  <c r="P77" i="24"/>
  <c r="P78" i="24"/>
  <c r="P79" i="24"/>
  <c r="P80" i="24"/>
  <c r="P81" i="24"/>
  <c r="P82" i="24"/>
  <c r="P83" i="24"/>
  <c r="P84" i="24"/>
  <c r="P86" i="24"/>
  <c r="P87" i="24"/>
  <c r="P88" i="24"/>
  <c r="P89" i="24"/>
  <c r="P90" i="24"/>
  <c r="P91" i="24"/>
  <c r="P92" i="24"/>
  <c r="P93" i="24"/>
  <c r="P94" i="24"/>
  <c r="P96" i="24"/>
  <c r="P97" i="24"/>
  <c r="P98" i="24"/>
  <c r="P99" i="24"/>
  <c r="P100" i="24"/>
  <c r="P101" i="24"/>
  <c r="P102" i="24"/>
  <c r="P103" i="24"/>
  <c r="P104" i="24"/>
  <c r="P105" i="24"/>
  <c r="P106" i="24"/>
  <c r="P107" i="24"/>
  <c r="P108" i="24"/>
  <c r="P109" i="24"/>
  <c r="P110" i="24"/>
  <c r="P111" i="24"/>
  <c r="P112" i="24"/>
  <c r="P113" i="24"/>
  <c r="P114" i="24"/>
  <c r="P116" i="24"/>
  <c r="P117" i="24"/>
  <c r="P118" i="24"/>
  <c r="P119" i="24"/>
  <c r="P120" i="24"/>
  <c r="P121" i="24"/>
  <c r="P122" i="24"/>
  <c r="P123" i="24"/>
  <c r="P124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8" i="24"/>
  <c r="P139" i="24"/>
  <c r="P140" i="24"/>
  <c r="P141" i="24"/>
  <c r="P142" i="24"/>
  <c r="P143" i="24"/>
  <c r="P144" i="24"/>
  <c r="P145" i="24"/>
  <c r="P146" i="24"/>
  <c r="P147" i="24"/>
  <c r="P148" i="24"/>
  <c r="P149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S3" i="24"/>
  <c r="Q4" i="24"/>
  <c r="R4" i="24"/>
  <c r="S4" i="24"/>
  <c r="T4" i="24"/>
  <c r="U4" i="24"/>
  <c r="Q5" i="24"/>
  <c r="R5" i="24"/>
  <c r="S5" i="24"/>
  <c r="T5" i="24"/>
  <c r="U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Q9" i="24"/>
  <c r="R9" i="24"/>
  <c r="S9" i="24"/>
  <c r="T9" i="24"/>
  <c r="Q10" i="24"/>
  <c r="R10" i="24"/>
  <c r="S10" i="24"/>
  <c r="T10" i="24"/>
  <c r="S11" i="24"/>
  <c r="Q12" i="24"/>
  <c r="R12" i="24"/>
  <c r="S12" i="24"/>
  <c r="T12" i="24"/>
  <c r="U12" i="24"/>
  <c r="Q13" i="24"/>
  <c r="R13" i="24"/>
  <c r="S13" i="24"/>
  <c r="T13" i="24"/>
  <c r="U13" i="24"/>
  <c r="Q14" i="24"/>
  <c r="R14" i="24"/>
  <c r="S14" i="24"/>
  <c r="T14" i="24"/>
  <c r="Q15" i="24"/>
  <c r="R15" i="24"/>
  <c r="S15" i="24"/>
  <c r="T15" i="24"/>
  <c r="U15" i="24"/>
  <c r="Q16" i="24"/>
  <c r="R16" i="24"/>
  <c r="S16" i="24"/>
  <c r="T16" i="24"/>
  <c r="U16" i="24"/>
  <c r="Q17" i="24"/>
  <c r="R17" i="24"/>
  <c r="S17" i="24"/>
  <c r="T17" i="24"/>
  <c r="U17" i="24"/>
  <c r="Q18" i="24"/>
  <c r="R18" i="24"/>
  <c r="S18" i="24"/>
  <c r="T18" i="24"/>
  <c r="Q19" i="24"/>
  <c r="R19" i="24"/>
  <c r="S19" i="24"/>
  <c r="T19" i="24"/>
  <c r="Q20" i="24"/>
  <c r="R20" i="24"/>
  <c r="S20" i="24"/>
  <c r="T20" i="24"/>
  <c r="Q21" i="24"/>
  <c r="Q22" i="24"/>
  <c r="R22" i="24"/>
  <c r="S22" i="24"/>
  <c r="T22" i="24"/>
  <c r="Q23" i="24"/>
  <c r="R23" i="24"/>
  <c r="S23" i="24"/>
  <c r="T23" i="24"/>
  <c r="Q24" i="24"/>
  <c r="R24" i="24"/>
  <c r="S24" i="24"/>
  <c r="T24" i="24"/>
  <c r="U24" i="24"/>
  <c r="Q25" i="24"/>
  <c r="R25" i="24"/>
  <c r="S25" i="24"/>
  <c r="T25" i="24"/>
  <c r="U25" i="24"/>
  <c r="Q26" i="24"/>
  <c r="R26" i="24"/>
  <c r="S26" i="24"/>
  <c r="T26" i="24"/>
  <c r="Q27" i="24"/>
  <c r="R27" i="24"/>
  <c r="S27" i="24"/>
  <c r="T27" i="24"/>
  <c r="Q28" i="24"/>
  <c r="R28" i="24"/>
  <c r="S28" i="24"/>
  <c r="T28" i="24"/>
  <c r="U28" i="24"/>
  <c r="Q29" i="24"/>
  <c r="R29" i="24"/>
  <c r="S29" i="24"/>
  <c r="T29" i="24"/>
  <c r="U29" i="24"/>
  <c r="Q30" i="24"/>
  <c r="R30" i="24"/>
  <c r="S30" i="24"/>
  <c r="T30" i="24"/>
  <c r="Q31" i="24"/>
  <c r="R31" i="24"/>
  <c r="S31" i="24"/>
  <c r="T31" i="24"/>
  <c r="Q32" i="24"/>
  <c r="R32" i="24"/>
  <c r="S32" i="24"/>
  <c r="T32" i="24"/>
  <c r="U32" i="24"/>
  <c r="Q33" i="24"/>
  <c r="R33" i="24"/>
  <c r="S33" i="24"/>
  <c r="T33" i="24"/>
  <c r="Q34" i="24"/>
  <c r="R34" i="24"/>
  <c r="S34" i="24"/>
  <c r="T34" i="24"/>
  <c r="Q35" i="24"/>
  <c r="R35" i="24"/>
  <c r="S35" i="24"/>
  <c r="T35" i="24"/>
  <c r="U35" i="24"/>
  <c r="Q36" i="24"/>
  <c r="R36" i="24"/>
  <c r="S36" i="24"/>
  <c r="T36" i="24"/>
  <c r="U36" i="24"/>
  <c r="Q37" i="24"/>
  <c r="R37" i="24"/>
  <c r="S37" i="24"/>
  <c r="T37" i="24"/>
  <c r="Q38" i="24"/>
  <c r="R38" i="24"/>
  <c r="S38" i="24"/>
  <c r="T38" i="24"/>
  <c r="Q39" i="24"/>
  <c r="R39" i="24"/>
  <c r="S39" i="24"/>
  <c r="T39" i="24"/>
  <c r="U39" i="24"/>
  <c r="Q40" i="24"/>
  <c r="R40" i="24"/>
  <c r="S40" i="24"/>
  <c r="T40" i="24"/>
  <c r="U40" i="24"/>
  <c r="R41" i="24"/>
  <c r="S41" i="24"/>
  <c r="Q42" i="24"/>
  <c r="R42" i="24"/>
  <c r="S42" i="24"/>
  <c r="T42" i="24"/>
  <c r="Q43" i="24"/>
  <c r="R43" i="24"/>
  <c r="S43" i="24"/>
  <c r="T43" i="24"/>
  <c r="U43" i="24"/>
  <c r="Q44" i="24"/>
  <c r="R44" i="24"/>
  <c r="S44" i="24"/>
  <c r="T44" i="24"/>
  <c r="U44" i="24"/>
  <c r="Q45" i="24"/>
  <c r="R45" i="24"/>
  <c r="S45" i="24"/>
  <c r="T45" i="24"/>
  <c r="Q46" i="24"/>
  <c r="R46" i="24"/>
  <c r="S46" i="24"/>
  <c r="T46" i="24"/>
  <c r="U46" i="24"/>
  <c r="Q47" i="24"/>
  <c r="R47" i="24"/>
  <c r="S47" i="24"/>
  <c r="T47" i="24"/>
  <c r="U47" i="24"/>
  <c r="Q48" i="24"/>
  <c r="R48" i="24"/>
  <c r="S48" i="24"/>
  <c r="T48" i="24"/>
  <c r="U48" i="24"/>
  <c r="Q49" i="24"/>
  <c r="R49" i="24"/>
  <c r="S49" i="24"/>
  <c r="T49" i="24"/>
  <c r="Q50" i="24"/>
  <c r="R50" i="24"/>
  <c r="S50" i="24"/>
  <c r="T50" i="24"/>
  <c r="U50" i="24"/>
  <c r="S51" i="24"/>
  <c r="Q52" i="24"/>
  <c r="R52" i="24"/>
  <c r="S52" i="24"/>
  <c r="T52" i="24"/>
  <c r="U52" i="24"/>
  <c r="Q53" i="24"/>
  <c r="R53" i="24"/>
  <c r="S53" i="24"/>
  <c r="T53" i="24"/>
  <c r="Q54" i="24"/>
  <c r="R54" i="24"/>
  <c r="S54" i="24"/>
  <c r="T54" i="24"/>
  <c r="Q55" i="24"/>
  <c r="R55" i="24"/>
  <c r="S55" i="24"/>
  <c r="T55" i="24"/>
  <c r="Q56" i="24"/>
  <c r="R56" i="24"/>
  <c r="S56" i="24"/>
  <c r="T56" i="24"/>
  <c r="Q57" i="24"/>
  <c r="R57" i="24"/>
  <c r="S57" i="24"/>
  <c r="T57" i="24"/>
  <c r="U57" i="24"/>
  <c r="Q58" i="24"/>
  <c r="R58" i="24"/>
  <c r="S58" i="24"/>
  <c r="T58" i="24"/>
  <c r="U58" i="24"/>
  <c r="Q59" i="24"/>
  <c r="R59" i="24"/>
  <c r="S59" i="24"/>
  <c r="T59" i="24"/>
  <c r="U59" i="24"/>
  <c r="Q60" i="24"/>
  <c r="R60" i="24"/>
  <c r="S60" i="24"/>
  <c r="T60" i="24"/>
  <c r="Q61" i="24"/>
  <c r="R61" i="24"/>
  <c r="S61" i="24"/>
  <c r="T61" i="24"/>
  <c r="Q62" i="24"/>
  <c r="R62" i="24"/>
  <c r="S62" i="24"/>
  <c r="T62" i="24"/>
  <c r="Q63" i="24"/>
  <c r="R63" i="24"/>
  <c r="S63" i="24"/>
  <c r="T63" i="24"/>
  <c r="U63" i="24"/>
  <c r="Q65" i="24"/>
  <c r="R65" i="24"/>
  <c r="S65" i="24"/>
  <c r="T65" i="24"/>
  <c r="Q66" i="24"/>
  <c r="R66" i="24"/>
  <c r="S66" i="24"/>
  <c r="T66" i="24"/>
  <c r="Q67" i="24"/>
  <c r="R67" i="24"/>
  <c r="S67" i="24"/>
  <c r="T67" i="24"/>
  <c r="U67" i="24"/>
  <c r="T68" i="24"/>
  <c r="Q69" i="24"/>
  <c r="R69" i="24"/>
  <c r="S69" i="24"/>
  <c r="T69" i="24"/>
  <c r="Q70" i="24"/>
  <c r="R70" i="24"/>
  <c r="S70" i="24"/>
  <c r="T70" i="24"/>
  <c r="U70" i="24"/>
  <c r="Q71" i="24"/>
  <c r="R71" i="24"/>
  <c r="S71" i="24"/>
  <c r="T71" i="24"/>
  <c r="U71" i="24"/>
  <c r="Q72" i="24"/>
  <c r="R72" i="24"/>
  <c r="S72" i="24"/>
  <c r="T72" i="24"/>
  <c r="Q73" i="24"/>
  <c r="R73" i="24"/>
  <c r="S73" i="24"/>
  <c r="T73" i="24"/>
  <c r="U73" i="24"/>
  <c r="Q74" i="24"/>
  <c r="R74" i="24"/>
  <c r="S74" i="24"/>
  <c r="T74" i="24"/>
  <c r="U74" i="24"/>
  <c r="Q75" i="24"/>
  <c r="R75" i="24"/>
  <c r="S75" i="24"/>
  <c r="T75" i="24"/>
  <c r="U75" i="24"/>
  <c r="P4" i="24"/>
  <c r="P5" i="24"/>
  <c r="P6" i="24"/>
  <c r="P7" i="24"/>
  <c r="P8" i="24"/>
  <c r="P9" i="24"/>
  <c r="P10" i="24"/>
  <c r="P12" i="24"/>
  <c r="P13" i="24"/>
  <c r="P14" i="24"/>
  <c r="P15" i="24"/>
  <c r="P16" i="24"/>
  <c r="P17" i="24"/>
  <c r="P18" i="24"/>
  <c r="P19" i="24"/>
  <c r="P20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2" i="24"/>
  <c r="P43" i="24"/>
  <c r="P44" i="24"/>
  <c r="P45" i="24"/>
  <c r="P46" i="24"/>
  <c r="P47" i="24"/>
  <c r="P48" i="24"/>
  <c r="P49" i="24"/>
  <c r="P50" i="24"/>
  <c r="P52" i="24"/>
  <c r="P53" i="24"/>
  <c r="P54" i="24"/>
  <c r="P56" i="24"/>
  <c r="P57" i="24"/>
  <c r="P58" i="24"/>
  <c r="P59" i="24"/>
  <c r="P60" i="24"/>
  <c r="P61" i="24"/>
  <c r="P62" i="24"/>
  <c r="P63" i="24"/>
  <c r="P65" i="24"/>
  <c r="P66" i="24"/>
  <c r="P67" i="24"/>
  <c r="P69" i="24"/>
  <c r="P70" i="24"/>
  <c r="P71" i="24"/>
  <c r="P72" i="24"/>
  <c r="P73" i="24"/>
  <c r="P74" i="24"/>
  <c r="P75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5" i="20"/>
  <c r="U6" i="20"/>
  <c r="U7" i="20"/>
  <c r="U8" i="20"/>
  <c r="U11" i="20"/>
  <c r="U12" i="20"/>
  <c r="U13" i="20"/>
  <c r="U15" i="20"/>
  <c r="U16" i="20"/>
  <c r="U17" i="20"/>
  <c r="U19" i="20"/>
  <c r="U20" i="20"/>
  <c r="U21" i="20"/>
  <c r="U23" i="20"/>
  <c r="U26" i="20"/>
  <c r="U28" i="20"/>
  <c r="G46" i="5"/>
  <c r="G47" i="5"/>
  <c r="U39" i="20"/>
  <c r="G48" i="5"/>
  <c r="U40" i="20"/>
  <c r="G49" i="5"/>
  <c r="U41" i="20"/>
  <c r="G50" i="5"/>
  <c r="G51" i="5"/>
  <c r="G52" i="5"/>
  <c r="U44" i="20"/>
  <c r="G53" i="5"/>
  <c r="U38" i="20"/>
  <c r="U42" i="20"/>
  <c r="U43" i="20"/>
  <c r="U45" i="20"/>
  <c r="G55" i="5"/>
  <c r="G56" i="5"/>
  <c r="G57" i="5"/>
  <c r="G58" i="5"/>
  <c r="U50" i="20"/>
  <c r="U47" i="20"/>
  <c r="U48" i="20"/>
  <c r="U49" i="20"/>
  <c r="G60" i="5"/>
  <c r="U52" i="20"/>
  <c r="G61" i="5"/>
  <c r="U53" i="20"/>
  <c r="G62" i="5"/>
  <c r="U54" i="20"/>
  <c r="G63" i="5"/>
  <c r="U55" i="20"/>
  <c r="G68" i="5"/>
  <c r="U58" i="20"/>
  <c r="G67" i="5"/>
  <c r="U57" i="20"/>
  <c r="G73" i="5"/>
  <c r="U60" i="20"/>
  <c r="G74" i="5"/>
  <c r="U61" i="20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/>
  <c r="D16" i="5"/>
  <c r="R10" i="20"/>
  <c r="E16" i="5"/>
  <c r="E41" i="5"/>
  <c r="E70" i="5"/>
  <c r="S10" i="20"/>
  <c r="F16" i="5"/>
  <c r="T10" i="20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/>
  <c r="D28" i="5"/>
  <c r="R22" i="20"/>
  <c r="E28" i="5"/>
  <c r="S22" i="20"/>
  <c r="F28" i="5"/>
  <c r="T22" i="20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C35" i="5"/>
  <c r="C41" i="5"/>
  <c r="D35" i="5"/>
  <c r="R29" i="20"/>
  <c r="E35" i="5"/>
  <c r="S29" i="20"/>
  <c r="F35" i="5"/>
  <c r="T29" i="20"/>
  <c r="Q30" i="20"/>
  <c r="R30" i="20"/>
  <c r="S30" i="20"/>
  <c r="T30" i="20"/>
  <c r="C37" i="5"/>
  <c r="Q31" i="20"/>
  <c r="D37" i="5"/>
  <c r="R31" i="20"/>
  <c r="E37" i="5"/>
  <c r="S31" i="20"/>
  <c r="F37" i="5"/>
  <c r="T31" i="20"/>
  <c r="Q32" i="20"/>
  <c r="R32" i="20"/>
  <c r="S32" i="20"/>
  <c r="T32" i="20"/>
  <c r="Q33" i="20"/>
  <c r="R33" i="20"/>
  <c r="S33" i="20"/>
  <c r="T33" i="20"/>
  <c r="C45" i="5"/>
  <c r="Q37" i="20"/>
  <c r="D45" i="5"/>
  <c r="R37" i="20"/>
  <c r="E45" i="5"/>
  <c r="S37" i="20"/>
  <c r="F45" i="5"/>
  <c r="T37" i="20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/>
  <c r="D54" i="5"/>
  <c r="R46" i="20"/>
  <c r="E54" i="5"/>
  <c r="S46" i="20"/>
  <c r="F54" i="5"/>
  <c r="T46" i="20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/>
  <c r="D59" i="5"/>
  <c r="R51" i="20"/>
  <c r="E59" i="5"/>
  <c r="S51" i="20"/>
  <c r="F59" i="5"/>
  <c r="T51" i="20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E65" i="5"/>
  <c r="S56" i="20"/>
  <c r="F65" i="5"/>
  <c r="T56" i="20"/>
  <c r="C67" i="5"/>
  <c r="Q57" i="20"/>
  <c r="D67" i="5"/>
  <c r="R57" i="20"/>
  <c r="E67" i="5"/>
  <c r="S57" i="20"/>
  <c r="F67" i="5"/>
  <c r="T57" i="20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/>
  <c r="D75" i="5"/>
  <c r="R62" i="20"/>
  <c r="E75" i="5"/>
  <c r="S62" i="20"/>
  <c r="F75" i="5"/>
  <c r="T62" i="20"/>
  <c r="P61" i="20"/>
  <c r="B75" i="5"/>
  <c r="P62" i="20"/>
  <c r="P60" i="20"/>
  <c r="P58" i="20"/>
  <c r="B67" i="5"/>
  <c r="P57" i="20"/>
  <c r="B45" i="5"/>
  <c r="P37" i="20"/>
  <c r="B54" i="5"/>
  <c r="P46" i="20"/>
  <c r="B59" i="5"/>
  <c r="P38" i="20"/>
  <c r="P39" i="20"/>
  <c r="P40" i="20"/>
  <c r="P41" i="20"/>
  <c r="P42" i="20"/>
  <c r="P43" i="20"/>
  <c r="P44" i="20"/>
  <c r="P45" i="20"/>
  <c r="P47" i="20"/>
  <c r="P48" i="20"/>
  <c r="P49" i="20"/>
  <c r="P50" i="20"/>
  <c r="P51" i="20"/>
  <c r="P52" i="20"/>
  <c r="P53" i="20"/>
  <c r="P54" i="20"/>
  <c r="P55" i="20"/>
  <c r="B28" i="5"/>
  <c r="B35" i="5"/>
  <c r="P29" i="20"/>
  <c r="B37" i="5"/>
  <c r="P31" i="20"/>
  <c r="P32" i="20"/>
  <c r="P33" i="20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3" i="20"/>
  <c r="P24" i="20"/>
  <c r="P25" i="20"/>
  <c r="P26" i="20"/>
  <c r="P27" i="20"/>
  <c r="P28" i="20"/>
  <c r="P30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F19" i="1"/>
  <c r="Q67" i="15"/>
  <c r="D20" i="23"/>
  <c r="F18" i="23"/>
  <c r="K6" i="3"/>
  <c r="E18" i="23"/>
  <c r="J6" i="3"/>
  <c r="D18" i="23"/>
  <c r="I6" i="3"/>
  <c r="F6" i="1"/>
  <c r="E6" i="1"/>
  <c r="B6" i="1"/>
  <c r="F5" i="13"/>
  <c r="E5" i="13"/>
  <c r="D5" i="13"/>
  <c r="C5" i="13"/>
  <c r="B5" i="13"/>
  <c r="E5" i="12"/>
  <c r="D5" i="12"/>
  <c r="C5" i="12"/>
  <c r="B5" i="12"/>
  <c r="I25" i="23"/>
  <c r="D23" i="23"/>
  <c r="B6" i="11"/>
  <c r="I23" i="23"/>
  <c r="G6" i="11"/>
  <c r="H23" i="23"/>
  <c r="F6" i="11"/>
  <c r="G23" i="23"/>
  <c r="E6" i="11"/>
  <c r="F23" i="23"/>
  <c r="D6" i="10"/>
  <c r="D6" i="11"/>
  <c r="E23" i="23"/>
  <c r="C6" i="11"/>
  <c r="G6" i="10"/>
  <c r="F6" i="10"/>
  <c r="E6" i="10"/>
  <c r="C6" i="10"/>
  <c r="B6" i="10"/>
  <c r="G5" i="13"/>
  <c r="G5" i="12"/>
  <c r="C11" i="23"/>
  <c r="A2" i="12"/>
  <c r="A5" i="9"/>
  <c r="A5" i="8"/>
  <c r="A5" i="7"/>
  <c r="A5" i="6"/>
  <c r="A4" i="5"/>
  <c r="A4" i="4"/>
  <c r="A4" i="3"/>
  <c r="A4" i="2"/>
  <c r="A4" i="1"/>
  <c r="K15" i="3"/>
  <c r="K16" i="3"/>
  <c r="K17" i="3"/>
  <c r="K18" i="3"/>
  <c r="J14" i="3"/>
  <c r="X4" i="17"/>
  <c r="I14" i="3"/>
  <c r="W4" i="17" s="1"/>
  <c r="I8" i="3"/>
  <c r="I20" i="3" s="1"/>
  <c r="W5" i="17" s="1"/>
  <c r="H14" i="3"/>
  <c r="V4" i="17"/>
  <c r="G14" i="3"/>
  <c r="U4" i="17" s="1"/>
  <c r="E14" i="3"/>
  <c r="S4" i="17"/>
  <c r="K9" i="3"/>
  <c r="K10" i="3"/>
  <c r="K8" i="3"/>
  <c r="K11" i="3"/>
  <c r="K12" i="3"/>
  <c r="J8" i="3"/>
  <c r="J20" i="3" s="1"/>
  <c r="X5" i="17" s="1"/>
  <c r="H8" i="3"/>
  <c r="V3" i="17"/>
  <c r="G8" i="3"/>
  <c r="E8" i="3"/>
  <c r="E20" i="3"/>
  <c r="S5" i="17"/>
  <c r="F41" i="2"/>
  <c r="T17" i="16" s="1"/>
  <c r="E41" i="2"/>
  <c r="S17" i="16"/>
  <c r="D41" i="2"/>
  <c r="R17" i="16" s="1"/>
  <c r="C41" i="2"/>
  <c r="Q17" i="16"/>
  <c r="H27" i="2"/>
  <c r="V15" i="16" s="1"/>
  <c r="G27" i="2"/>
  <c r="U15" i="16"/>
  <c r="F27" i="2"/>
  <c r="T15" i="16" s="1"/>
  <c r="E27" i="2"/>
  <c r="S15" i="16"/>
  <c r="D27" i="2"/>
  <c r="R15" i="16" s="1"/>
  <c r="C27" i="2"/>
  <c r="Q15" i="16"/>
  <c r="B41" i="2"/>
  <c r="P17" i="16" s="1"/>
  <c r="B27" i="2"/>
  <c r="P15" i="16"/>
  <c r="H22" i="2"/>
  <c r="V14" i="16" s="1"/>
  <c r="G22" i="2"/>
  <c r="U14" i="16"/>
  <c r="F22" i="2"/>
  <c r="E22" i="2"/>
  <c r="T14" i="16"/>
  <c r="D22" i="2"/>
  <c r="R14" i="16"/>
  <c r="C22" i="2"/>
  <c r="Q14" i="16"/>
  <c r="B22" i="2"/>
  <c r="P14" i="16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P22" i="18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B68" i="4"/>
  <c r="B64" i="4"/>
  <c r="B72" i="4"/>
  <c r="B63" i="4"/>
  <c r="B55" i="4"/>
  <c r="B53" i="4"/>
  <c r="B49" i="4"/>
  <c r="B48" i="4"/>
  <c r="P26" i="18"/>
  <c r="B37" i="4"/>
  <c r="B29" i="4"/>
  <c r="B17" i="4"/>
  <c r="B13" i="4"/>
  <c r="P6" i="18"/>
  <c r="Q3" i="18"/>
  <c r="R3" i="18"/>
  <c r="Q4" i="18"/>
  <c r="R4" i="18"/>
  <c r="Q7" i="18"/>
  <c r="R7" i="18"/>
  <c r="Q8" i="18"/>
  <c r="R8" i="18"/>
  <c r="R9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6" i="18"/>
  <c r="P34" i="18"/>
  <c r="P35" i="18"/>
  <c r="P32" i="18"/>
  <c r="P30" i="18"/>
  <c r="P28" i="18"/>
  <c r="P29" i="18"/>
  <c r="P20" i="18"/>
  <c r="P21" i="18"/>
  <c r="P23" i="18"/>
  <c r="P24" i="18"/>
  <c r="P19" i="18"/>
  <c r="P16" i="18"/>
  <c r="P17" i="18"/>
  <c r="P15" i="18"/>
  <c r="P7" i="18"/>
  <c r="P8" i="18"/>
  <c r="P3" i="18"/>
  <c r="P4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/>
  <c r="F9" i="1"/>
  <c r="F23" i="1"/>
  <c r="F27" i="1"/>
  <c r="Q76" i="15"/>
  <c r="F31" i="1"/>
  <c r="Q80" i="15"/>
  <c r="F38" i="1"/>
  <c r="Q87" i="15"/>
  <c r="F42" i="1"/>
  <c r="Q91" i="15"/>
  <c r="F63" i="1"/>
  <c r="Q106" i="15"/>
  <c r="Q107" i="15"/>
  <c r="Q108" i="15"/>
  <c r="Q109" i="15"/>
  <c r="Q110" i="15"/>
  <c r="Q111" i="15"/>
  <c r="Q112" i="15"/>
  <c r="Q113" i="15"/>
  <c r="Q114" i="15"/>
  <c r="Q115" i="15"/>
  <c r="F75" i="1"/>
  <c r="Q116" i="15"/>
  <c r="Q117" i="15"/>
  <c r="Q118" i="15"/>
  <c r="E9" i="1"/>
  <c r="E19" i="1"/>
  <c r="P67" i="15"/>
  <c r="E23" i="1"/>
  <c r="P71" i="15"/>
  <c r="E27" i="1"/>
  <c r="P76" i="15"/>
  <c r="E31" i="1"/>
  <c r="P80" i="15"/>
  <c r="E38" i="1"/>
  <c r="P87" i="15"/>
  <c r="E42" i="1"/>
  <c r="P91" i="15"/>
  <c r="E57" i="1"/>
  <c r="P103" i="15"/>
  <c r="E63" i="1"/>
  <c r="E68" i="1"/>
  <c r="P110" i="15"/>
  <c r="E75" i="1"/>
  <c r="P116" i="15"/>
  <c r="P117" i="15"/>
  <c r="P118" i="15"/>
  <c r="P111" i="15"/>
  <c r="P112" i="15"/>
  <c r="P113" i="15"/>
  <c r="P114" i="15"/>
  <c r="P115" i="15"/>
  <c r="P107" i="15"/>
  <c r="P108" i="15"/>
  <c r="P109" i="15"/>
  <c r="P98" i="15"/>
  <c r="P99" i="15"/>
  <c r="P100" i="15"/>
  <c r="P101" i="15"/>
  <c r="P102" i="15"/>
  <c r="P97" i="15"/>
  <c r="P77" i="15"/>
  <c r="Q77" i="15"/>
  <c r="P78" i="15"/>
  <c r="Q78" i="15"/>
  <c r="P79" i="15"/>
  <c r="Q79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8" i="15"/>
  <c r="Q88" i="15"/>
  <c r="P89" i="15"/>
  <c r="Q89" i="15"/>
  <c r="P90" i="15"/>
  <c r="Q90" i="15"/>
  <c r="P92" i="15"/>
  <c r="Q92" i="15"/>
  <c r="P93" i="15"/>
  <c r="Q93" i="15"/>
  <c r="P94" i="15"/>
  <c r="Q94" i="15"/>
  <c r="Q75" i="15"/>
  <c r="P75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8" i="15"/>
  <c r="Q68" i="15"/>
  <c r="P69" i="15"/>
  <c r="Q69" i="15"/>
  <c r="P70" i="15"/>
  <c r="Q70" i="15"/>
  <c r="Q71" i="15"/>
  <c r="P72" i="15"/>
  <c r="Q72" i="15"/>
  <c r="P73" i="15"/>
  <c r="Q73" i="15"/>
  <c r="P74" i="15"/>
  <c r="Q74" i="15"/>
  <c r="Q33" i="15"/>
  <c r="P33" i="15"/>
  <c r="A33" i="15"/>
  <c r="A55" i="15"/>
  <c r="C17" i="1"/>
  <c r="Q12" i="15"/>
  <c r="C25" i="1"/>
  <c r="Q20" i="15"/>
  <c r="C31" i="1"/>
  <c r="Q26" i="15"/>
  <c r="C41" i="1"/>
  <c r="C60" i="1"/>
  <c r="Q53" i="15"/>
  <c r="B60" i="1"/>
  <c r="P53" i="15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5" i="15"/>
  <c r="Q6" i="15"/>
  <c r="Q7" i="15"/>
  <c r="Q8" i="15"/>
  <c r="Q9" i="15"/>
  <c r="Q10" i="15"/>
  <c r="Q11" i="15"/>
  <c r="Q13" i="15"/>
  <c r="Q14" i="15"/>
  <c r="Q15" i="15"/>
  <c r="Q16" i="15"/>
  <c r="Q17" i="15"/>
  <c r="Q18" i="15"/>
  <c r="Q19" i="15"/>
  <c r="Q21" i="15"/>
  <c r="Q22" i="15"/>
  <c r="Q23" i="15"/>
  <c r="Q24" i="15"/>
  <c r="Q25" i="15"/>
  <c r="Q27" i="15"/>
  <c r="Q28" i="15"/>
  <c r="Q29" i="15"/>
  <c r="Q30" i="15"/>
  <c r="Q31" i="15"/>
  <c r="Q32" i="15"/>
  <c r="Q34" i="15"/>
  <c r="Q35" i="15"/>
  <c r="Q36" i="15"/>
  <c r="Q37" i="15"/>
  <c r="Q38" i="15"/>
  <c r="Q39" i="15"/>
  <c r="Q40" i="15"/>
  <c r="Q41" i="15"/>
  <c r="B17" i="1"/>
  <c r="P12" i="15"/>
  <c r="P13" i="15"/>
  <c r="P14" i="15"/>
  <c r="P15" i="15"/>
  <c r="P16" i="15"/>
  <c r="P17" i="15"/>
  <c r="P18" i="15"/>
  <c r="P19" i="15"/>
  <c r="B25" i="1"/>
  <c r="P20" i="15"/>
  <c r="P21" i="15"/>
  <c r="P22" i="15"/>
  <c r="P23" i="15"/>
  <c r="P24" i="15"/>
  <c r="P25" i="15"/>
  <c r="B31" i="1"/>
  <c r="P26" i="15"/>
  <c r="P27" i="15"/>
  <c r="P28" i="15"/>
  <c r="P29" i="15"/>
  <c r="P30" i="15"/>
  <c r="P31" i="15"/>
  <c r="P32" i="15"/>
  <c r="B38" i="1"/>
  <c r="P34" i="15"/>
  <c r="P35" i="15"/>
  <c r="P36" i="15"/>
  <c r="B41" i="1"/>
  <c r="P37" i="15"/>
  <c r="P38" i="15"/>
  <c r="P39" i="15"/>
  <c r="P40" i="15"/>
  <c r="P41" i="15"/>
  <c r="P5" i="15"/>
  <c r="P6" i="15"/>
  <c r="P7" i="15"/>
  <c r="P8" i="15"/>
  <c r="P9" i="15"/>
  <c r="P10" i="15"/>
  <c r="P11" i="15"/>
  <c r="Q4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C70" i="4"/>
  <c r="D70" i="4"/>
  <c r="C68" i="4"/>
  <c r="D68" i="4"/>
  <c r="R36" i="18"/>
  <c r="C64" i="4"/>
  <c r="Q33" i="18"/>
  <c r="D64" i="4"/>
  <c r="C63" i="4"/>
  <c r="D63" i="4"/>
  <c r="C48" i="4"/>
  <c r="C55" i="4"/>
  <c r="D55" i="4"/>
  <c r="C53" i="4"/>
  <c r="C57" i="4"/>
  <c r="C59" i="4"/>
  <c r="D53" i="4"/>
  <c r="R30" i="18"/>
  <c r="D48" i="4"/>
  <c r="R26" i="18"/>
  <c r="C49" i="4"/>
  <c r="Q27" i="18"/>
  <c r="D49" i="4"/>
  <c r="C29" i="4"/>
  <c r="Q15" i="18"/>
  <c r="D29" i="4"/>
  <c r="C40" i="4"/>
  <c r="Q22" i="18"/>
  <c r="D40" i="4"/>
  <c r="C37" i="4"/>
  <c r="Q19" i="18"/>
  <c r="D37" i="4"/>
  <c r="R19" i="18"/>
  <c r="C17" i="4"/>
  <c r="C13" i="4"/>
  <c r="Q6" i="18"/>
  <c r="D13" i="4"/>
  <c r="R6" i="18"/>
  <c r="C13" i="2"/>
  <c r="Q8" i="16"/>
  <c r="D13" i="2"/>
  <c r="R8" i="16"/>
  <c r="E13" i="2"/>
  <c r="S8" i="16"/>
  <c r="F13" i="2"/>
  <c r="T8" i="16"/>
  <c r="G13" i="2"/>
  <c r="H13" i="2"/>
  <c r="V8" i="16"/>
  <c r="B13" i="2"/>
  <c r="P8" i="16"/>
  <c r="C9" i="2"/>
  <c r="Q4" i="16"/>
  <c r="D9" i="2"/>
  <c r="R4" i="16"/>
  <c r="E9" i="2"/>
  <c r="S4" i="16"/>
  <c r="F9" i="2"/>
  <c r="T4" i="16"/>
  <c r="G9" i="2"/>
  <c r="U4" i="16"/>
  <c r="H9" i="2"/>
  <c r="V4" i="16"/>
  <c r="B9" i="2"/>
  <c r="P4" i="16"/>
  <c r="R22" i="18"/>
  <c r="R32" i="18"/>
  <c r="Q9" i="18"/>
  <c r="R31" i="18"/>
  <c r="Q32" i="18"/>
  <c r="Q36" i="18"/>
  <c r="R15" i="18"/>
  <c r="Q31" i="18"/>
  <c r="R33" i="18"/>
  <c r="R37" i="18"/>
  <c r="Q26" i="18"/>
  <c r="Q37" i="18"/>
  <c r="U8" i="16"/>
  <c r="E8" i="2"/>
  <c r="S3" i="16"/>
  <c r="H8" i="2"/>
  <c r="H20" i="2"/>
  <c r="V13" i="16"/>
  <c r="F8" i="2"/>
  <c r="T3" i="16"/>
  <c r="F20" i="2"/>
  <c r="T13" i="16"/>
  <c r="C8" i="2"/>
  <c r="C20" i="2"/>
  <c r="Q13" i="16"/>
  <c r="V3" i="16"/>
  <c r="G29" i="13"/>
  <c r="U22" i="31"/>
  <c r="C29" i="13"/>
  <c r="Q22" i="31"/>
  <c r="E29" i="13"/>
  <c r="S22" i="31"/>
  <c r="U2" i="31"/>
  <c r="S2" i="31"/>
  <c r="Q2" i="31"/>
  <c r="F29" i="13"/>
  <c r="T22" i="31"/>
  <c r="D29" i="13"/>
  <c r="R22" i="31"/>
  <c r="T23" i="30"/>
  <c r="S23" i="30"/>
  <c r="C31" i="12"/>
  <c r="Q23" i="30"/>
  <c r="D31" i="12"/>
  <c r="R23" i="30"/>
  <c r="Q2" i="30"/>
  <c r="R2" i="30"/>
  <c r="B31" i="12"/>
  <c r="P23" i="30"/>
  <c r="S2" i="30"/>
  <c r="F30" i="11"/>
  <c r="T22" i="29"/>
  <c r="G30" i="11"/>
  <c r="U22" i="29"/>
  <c r="B30" i="11"/>
  <c r="P22" i="29"/>
  <c r="U2" i="29"/>
  <c r="S2" i="29"/>
  <c r="G32" i="10"/>
  <c r="U23" i="28"/>
  <c r="F32" i="10"/>
  <c r="T23" i="28"/>
  <c r="C32" i="10"/>
  <c r="Q23" i="28"/>
  <c r="E32" i="10"/>
  <c r="S23" i="28"/>
  <c r="B32" i="10"/>
  <c r="P23" i="28"/>
  <c r="P2" i="28"/>
  <c r="E21" i="9"/>
  <c r="S13" i="27"/>
  <c r="C21" i="9"/>
  <c r="Q13" i="27"/>
  <c r="T13" i="27"/>
  <c r="B21" i="9"/>
  <c r="P13" i="27"/>
  <c r="T16" i="27"/>
  <c r="D33" i="9"/>
  <c r="R24" i="27"/>
  <c r="G21" i="9"/>
  <c r="U13" i="27"/>
  <c r="S16" i="27"/>
  <c r="P9" i="27"/>
  <c r="U5" i="27"/>
  <c r="G9" i="9"/>
  <c r="G33" i="9"/>
  <c r="U24" i="27"/>
  <c r="U7" i="27"/>
  <c r="P2" i="27"/>
  <c r="F43" i="8"/>
  <c r="T35" i="26"/>
  <c r="B43" i="8"/>
  <c r="P35" i="26"/>
  <c r="E43" i="8"/>
  <c r="S35" i="26"/>
  <c r="D43" i="8"/>
  <c r="R35" i="26"/>
  <c r="G61" i="8"/>
  <c r="U53" i="26"/>
  <c r="S45" i="26"/>
  <c r="G43" i="8"/>
  <c r="U35" i="26"/>
  <c r="U36" i="26"/>
  <c r="U31" i="26"/>
  <c r="B9" i="8"/>
  <c r="B77" i="8"/>
  <c r="P68" i="26"/>
  <c r="F9" i="8"/>
  <c r="T2" i="26"/>
  <c r="E9" i="8"/>
  <c r="E77" i="8"/>
  <c r="S68" i="26"/>
  <c r="S2" i="26"/>
  <c r="S12" i="26"/>
  <c r="D9" i="8"/>
  <c r="P2" i="26"/>
  <c r="U3" i="26"/>
  <c r="E9" i="6"/>
  <c r="E159" i="6"/>
  <c r="S150" i="24"/>
  <c r="S21" i="24"/>
  <c r="U140" i="24"/>
  <c r="G75" i="6"/>
  <c r="U68" i="24"/>
  <c r="U147" i="24"/>
  <c r="U108" i="24"/>
  <c r="G123" i="6"/>
  <c r="U115" i="24"/>
  <c r="G18" i="6"/>
  <c r="U11" i="24"/>
  <c r="G62" i="6"/>
  <c r="U55" i="24"/>
  <c r="G85" i="6"/>
  <c r="G137" i="6"/>
  <c r="U129" i="24"/>
  <c r="U131" i="24"/>
  <c r="G133" i="6"/>
  <c r="U125" i="24"/>
  <c r="B84" i="6"/>
  <c r="P76" i="24"/>
  <c r="C84" i="6"/>
  <c r="Q76" i="24"/>
  <c r="D84" i="6"/>
  <c r="R76" i="24"/>
  <c r="S105" i="24"/>
  <c r="Q95" i="24"/>
  <c r="P95" i="24"/>
  <c r="F84" i="6"/>
  <c r="T76" i="24"/>
  <c r="T85" i="24"/>
  <c r="U77" i="24"/>
  <c r="U79" i="24"/>
  <c r="U56" i="24"/>
  <c r="U14" i="24"/>
  <c r="B9" i="6"/>
  <c r="G48" i="6"/>
  <c r="U41" i="24"/>
  <c r="T51" i="24"/>
  <c r="D9" i="6"/>
  <c r="C9" i="6"/>
  <c r="Q2" i="24"/>
  <c r="P51" i="24"/>
  <c r="G10" i="6"/>
  <c r="G75" i="5"/>
  <c r="U62" i="20"/>
  <c r="D65" i="5"/>
  <c r="R56" i="20"/>
  <c r="G59" i="5"/>
  <c r="U51" i="20"/>
  <c r="G54" i="5"/>
  <c r="U46" i="20"/>
  <c r="C65" i="5"/>
  <c r="Q56" i="20"/>
  <c r="B65" i="5"/>
  <c r="P56" i="20"/>
  <c r="G45" i="5"/>
  <c r="U30" i="20"/>
  <c r="G37" i="5"/>
  <c r="U31" i="20"/>
  <c r="B41" i="5"/>
  <c r="P34" i="20"/>
  <c r="U32" i="20"/>
  <c r="F41" i="5"/>
  <c r="T34" i="20"/>
  <c r="P22" i="20"/>
  <c r="G28" i="5"/>
  <c r="U22" i="20"/>
  <c r="U24" i="20"/>
  <c r="S34" i="20"/>
  <c r="U3" i="20"/>
  <c r="D57" i="4"/>
  <c r="D59" i="4"/>
  <c r="B57" i="4"/>
  <c r="B59" i="4"/>
  <c r="C72" i="4"/>
  <c r="P38" i="18"/>
  <c r="B74" i="4"/>
  <c r="P39" i="18"/>
  <c r="P33" i="18"/>
  <c r="R27" i="18"/>
  <c r="P27" i="18"/>
  <c r="B44" i="4"/>
  <c r="B11" i="4"/>
  <c r="D44" i="4"/>
  <c r="C44" i="4"/>
  <c r="Q25" i="18"/>
  <c r="C74" i="4"/>
  <c r="Q39" i="18"/>
  <c r="Q38" i="18"/>
  <c r="D72" i="4"/>
  <c r="G20" i="3"/>
  <c r="U5" i="17" s="1"/>
  <c r="K14" i="3"/>
  <c r="Y4" i="17"/>
  <c r="S3" i="17"/>
  <c r="G8" i="2"/>
  <c r="B8" i="2"/>
  <c r="P3" i="16"/>
  <c r="E20" i="2"/>
  <c r="S13" i="16"/>
  <c r="D8" i="2"/>
  <c r="Q3" i="16"/>
  <c r="P13" i="16"/>
  <c r="E79" i="1"/>
  <c r="P119" i="15"/>
  <c r="P106" i="15"/>
  <c r="F79" i="1"/>
  <c r="Q119" i="15"/>
  <c r="F47" i="1"/>
  <c r="Q95" i="15"/>
  <c r="Q57" i="15"/>
  <c r="C47" i="1"/>
  <c r="Q42" i="15"/>
  <c r="A2" i="13"/>
  <c r="A2" i="14"/>
  <c r="A2" i="10"/>
  <c r="A2" i="11"/>
  <c r="A2" i="7"/>
  <c r="A2" i="2"/>
  <c r="A2" i="6"/>
  <c r="A2" i="8"/>
  <c r="A2" i="9"/>
  <c r="A2" i="5"/>
  <c r="A2" i="1"/>
  <c r="A2" i="4"/>
  <c r="A2" i="3"/>
  <c r="U3" i="17"/>
  <c r="S14" i="16"/>
  <c r="Q3" i="25"/>
  <c r="Y3" i="17"/>
  <c r="R2" i="25"/>
  <c r="C33" i="9"/>
  <c r="Q24" i="27"/>
  <c r="E33" i="9"/>
  <c r="S24" i="27"/>
  <c r="B33" i="9"/>
  <c r="P24" i="27"/>
  <c r="F77" i="8"/>
  <c r="T68" i="26"/>
  <c r="D77" i="8"/>
  <c r="R68" i="26"/>
  <c r="R2" i="26"/>
  <c r="B159" i="6"/>
  <c r="P150" i="24"/>
  <c r="G84" i="6"/>
  <c r="U76" i="24"/>
  <c r="D159" i="6"/>
  <c r="R150" i="24"/>
  <c r="P2" i="24"/>
  <c r="R2" i="24"/>
  <c r="U3" i="24"/>
  <c r="U37" i="20"/>
  <c r="G65" i="5"/>
  <c r="U56" i="20"/>
  <c r="B70" i="5"/>
  <c r="P25" i="18"/>
  <c r="R25" i="18"/>
  <c r="D11" i="4"/>
  <c r="C11" i="4"/>
  <c r="C8" i="4"/>
  <c r="Q2" i="18"/>
  <c r="P5" i="18"/>
  <c r="B8" i="4"/>
  <c r="R38" i="18"/>
  <c r="D74" i="4"/>
  <c r="R39" i="18"/>
  <c r="K20" i="3"/>
  <c r="Y5" i="17" s="1"/>
  <c r="G20" i="2"/>
  <c r="U13" i="16"/>
  <c r="U3" i="16"/>
  <c r="D20" i="2"/>
  <c r="R13" i="16"/>
  <c r="R3" i="16"/>
  <c r="F59" i="1"/>
  <c r="F81" i="1"/>
  <c r="Q120" i="15"/>
  <c r="C62" i="1"/>
  <c r="Q54" i="15"/>
  <c r="D8" i="4"/>
  <c r="R2" i="18"/>
  <c r="R5" i="18"/>
  <c r="Q5" i="18"/>
  <c r="C21" i="4"/>
  <c r="C23" i="4"/>
  <c r="B21" i="4"/>
  <c r="P2" i="18"/>
  <c r="Q104" i="15"/>
  <c r="D21" i="4"/>
  <c r="R12" i="18"/>
  <c r="P12" i="18"/>
  <c r="B23" i="4"/>
  <c r="B25" i="4"/>
  <c r="P13" i="18"/>
  <c r="B33" i="4"/>
  <c r="P18" i="18"/>
  <c r="P14" i="18"/>
  <c r="G31" i="12"/>
  <c r="U23" i="30"/>
  <c r="F33" i="9"/>
  <c r="T24" i="27"/>
  <c r="U2" i="27"/>
  <c r="U12" i="26"/>
  <c r="G9" i="8"/>
  <c r="C9" i="8"/>
  <c r="U2" i="25"/>
  <c r="C159" i="6"/>
  <c r="Q150" i="24"/>
  <c r="F9" i="6"/>
  <c r="T2" i="24"/>
  <c r="G9" i="6"/>
  <c r="U2" i="24"/>
  <c r="U21" i="24"/>
  <c r="U29" i="20"/>
  <c r="G41" i="5"/>
  <c r="S2" i="24"/>
  <c r="F70" i="5"/>
  <c r="D41" i="5"/>
  <c r="C70" i="5"/>
  <c r="Q34" i="20"/>
  <c r="Q29" i="20"/>
  <c r="Q30" i="18"/>
  <c r="D23" i="4"/>
  <c r="C25" i="4"/>
  <c r="Q13" i="18"/>
  <c r="Q12" i="18"/>
  <c r="E47" i="1"/>
  <c r="E59" i="1"/>
  <c r="P57" i="15"/>
  <c r="B47" i="1"/>
  <c r="H20" i="3"/>
  <c r="V5" i="17"/>
  <c r="G77" i="8"/>
  <c r="U68" i="26"/>
  <c r="U2" i="26"/>
  <c r="Q2" i="26"/>
  <c r="C77" i="8"/>
  <c r="Q68" i="26"/>
  <c r="F159" i="6"/>
  <c r="T150" i="24"/>
  <c r="G159" i="6"/>
  <c r="U150" i="24"/>
  <c r="R34" i="20"/>
  <c r="D70" i="5"/>
  <c r="G70" i="5"/>
  <c r="U34" i="20"/>
  <c r="G42" i="5"/>
  <c r="U35" i="20"/>
  <c r="D25" i="4"/>
  <c r="R13" i="18"/>
  <c r="C33" i="4"/>
  <c r="Q18" i="18"/>
  <c r="Q14" i="18"/>
  <c r="P95" i="15"/>
  <c r="E81" i="1"/>
  <c r="P120" i="15"/>
  <c r="P104" i="15"/>
  <c r="P42" i="15"/>
  <c r="B62" i="1"/>
  <c r="P54" i="15"/>
  <c r="D33" i="4"/>
  <c r="R18" i="18"/>
  <c r="R14" i="18"/>
  <c r="D24" i="7"/>
  <c r="R4" i="25" s="1"/>
  <c r="G24" i="7"/>
  <c r="U4" i="25"/>
  <c r="S2" i="25" l="1"/>
  <c r="P2" i="25"/>
  <c r="X3" i="17"/>
  <c r="W3" i="17"/>
</calcChain>
</file>

<file path=xl/sharedStrings.xml><?xml version="1.0" encoding="utf-8"?>
<sst xmlns="http://schemas.openxmlformats.org/spreadsheetml/2006/main" count="4238" uniqueCount="3308">
  <si>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</si>
  <si>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</si>
  <si>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</si>
  <si>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</si>
  <si>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</si>
  <si>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</si>
  <si>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</si>
  <si>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</si>
  <si>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</si>
  <si>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</si>
  <si>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</si>
  <si>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</si>
  <si>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</si>
  <si>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</si>
  <si>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</si>
  <si>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</si>
  <si>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</si>
  <si>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</si>
  <si>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</si>
  <si>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</si>
  <si>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</si>
  <si>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</si>
  <si>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</si>
  <si>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</si>
  <si>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</si>
  <si>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</si>
  <si>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</si>
  <si>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</si>
  <si>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</si>
  <si>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</si>
  <si>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</si>
  <si>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</si>
  <si>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</si>
  <si>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</si>
  <si>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</si>
  <si>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</si>
  <si>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</si>
  <si>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</si>
  <si>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</si>
  <si>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</si>
  <si>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</si>
  <si>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</si>
  <si>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</si>
  <si>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</si>
  <si>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</si>
  <si>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</si>
  <si>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</si>
  <si>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</si>
  <si>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</si>
  <si>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</si>
  <si>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</si>
  <si>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</si>
  <si>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</si>
  <si>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</si>
  <si>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</si>
  <si>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</si>
  <si>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</si>
  <si>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</si>
  <si>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</si>
  <si>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</si>
  <si>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</si>
  <si>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</si>
  <si>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</si>
  <si>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</si>
  <si>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</si>
  <si>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</si>
  <si>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</si>
  <si>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</si>
  <si>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</si>
  <si>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</si>
  <si>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</si>
  <si>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</si>
  <si>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</si>
  <si>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</si>
  <si>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</si>
  <si>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</si>
  <si>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</si>
  <si>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</si>
  <si>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</si>
  <si>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</si>
  <si>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</si>
  <si>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</si>
  <si>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</si>
  <si>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</si>
  <si>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</si>
  <si>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</si>
  <si>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</si>
  <si>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</si>
  <si>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</si>
  <si>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</si>
  <si>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</si>
  <si>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</si>
  <si>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</si>
  <si>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</si>
  <si>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</si>
  <si>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</si>
  <si>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</si>
  <si>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</si>
  <si>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</si>
  <si>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</si>
  <si>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</si>
  <si>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</si>
  <si>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</si>
  <si>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</si>
  <si>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</si>
  <si>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</si>
  <si>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</si>
  <si>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</si>
  <si>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</si>
  <si>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</si>
  <si>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</si>
  <si>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</si>
  <si>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</si>
  <si>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</si>
  <si>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</si>
  <si>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</si>
  <si>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</si>
  <si>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</si>
  <si>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</si>
  <si>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</si>
  <si>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</si>
  <si>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</si>
  <si>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</si>
  <si>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</si>
  <si>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</si>
  <si>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</si>
  <si>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</si>
  <si>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</si>
  <si>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</si>
  <si>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</si>
  <si>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</si>
  <si>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</si>
  <si>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</si>
  <si>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</si>
  <si>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</si>
  <si>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</si>
  <si>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</si>
  <si>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</si>
  <si>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</si>
  <si>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</si>
  <si>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</si>
  <si>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</si>
  <si>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</si>
  <si>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</si>
  <si>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</si>
  <si>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</si>
  <si>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</si>
  <si>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</si>
  <si>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</si>
  <si>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</si>
  <si>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</si>
  <si>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</si>
  <si>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</si>
  <si>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</si>
  <si>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</si>
  <si>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</si>
  <si>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</si>
  <si>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</si>
  <si>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</si>
  <si>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</si>
  <si>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</si>
  <si>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</si>
  <si>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</si>
  <si>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</si>
  <si>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</si>
  <si>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</si>
  <si>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</si>
  <si>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</si>
  <si>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</si>
  <si>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</si>
  <si>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</si>
  <si>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</si>
  <si>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</si>
  <si>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</si>
  <si>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</si>
  <si>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</si>
  <si>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</si>
  <si>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</si>
  <si>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</si>
  <si>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</si>
  <si>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</si>
  <si>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</si>
  <si>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</si>
  <si>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</si>
  <si>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</si>
  <si>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</si>
  <si>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</si>
  <si>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</si>
  <si>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</si>
  <si>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</si>
  <si>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</si>
  <si>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</si>
  <si>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</si>
  <si>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</si>
  <si>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</si>
  <si>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</si>
  <si>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</si>
  <si>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</si>
  <si>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</si>
  <si>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</si>
  <si>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</si>
  <si>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</si>
  <si>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</si>
  <si>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</si>
  <si>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</si>
  <si>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</si>
  <si>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</si>
  <si>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</si>
  <si>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</si>
  <si>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</si>
  <si>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</si>
  <si>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</si>
  <si>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</si>
  <si>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</si>
  <si>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</si>
  <si>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</si>
  <si>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</si>
  <si>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</si>
  <si>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</si>
  <si>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</si>
  <si>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</si>
  <si>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</si>
  <si>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</si>
  <si>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</si>
  <si>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</si>
  <si>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</si>
  <si>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</si>
  <si>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</si>
  <si>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</si>
  <si>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</si>
  <si>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</si>
  <si>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</si>
  <si>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</si>
  <si>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</si>
  <si>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</si>
  <si>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</si>
  <si>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</si>
  <si>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</si>
  <si>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</si>
  <si>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</si>
  <si>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</si>
  <si>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</si>
  <si>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</si>
  <si>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</si>
  <si>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</si>
  <si>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</si>
  <si>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</si>
  <si>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</si>
  <si>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</si>
  <si>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</si>
  <si>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</si>
  <si>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</si>
  <si>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</si>
  <si>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</si>
  <si>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</si>
  <si>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</si>
  <si>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</si>
  <si>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</si>
  <si>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</si>
  <si>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</si>
  <si>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</si>
  <si>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</si>
  <si>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</si>
  <si>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</si>
  <si>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</si>
  <si>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</si>
  <si>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</si>
  <si>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</si>
  <si>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</si>
  <si>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</si>
  <si>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</si>
  <si>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</si>
  <si>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</si>
  <si>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</si>
  <si>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</si>
  <si>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</si>
  <si>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</si>
  <si>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</si>
  <si>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</si>
  <si>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</si>
  <si>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</si>
  <si>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</si>
  <si>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</si>
  <si>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</si>
  <si>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</si>
  <si>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</si>
  <si>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</si>
  <si>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</si>
  <si>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</si>
  <si>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</si>
  <si>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</si>
  <si>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</si>
  <si>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</si>
  <si>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</si>
  <si>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</si>
  <si>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</si>
  <si>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</si>
  <si>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</si>
  <si>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</si>
  <si>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</si>
  <si>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</si>
  <si>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</si>
  <si>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</si>
  <si>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</si>
  <si>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</si>
  <si>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</si>
  <si>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</si>
  <si>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</si>
  <si>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</si>
  <si>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</si>
  <si>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</si>
  <si>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</si>
  <si>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</si>
  <si>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</si>
  <si>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</si>
  <si>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</si>
  <si>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</si>
  <si>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</si>
  <si>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</si>
  <si>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</si>
  <si>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</si>
  <si>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</si>
  <si>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</si>
  <si>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</si>
  <si>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</si>
  <si>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</si>
  <si>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</si>
  <si>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</si>
  <si>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</si>
  <si>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</si>
  <si>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</si>
  <si>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</si>
  <si>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</si>
  <si>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</si>
  <si>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</si>
  <si>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</si>
  <si>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</si>
  <si>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</si>
  <si>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</si>
  <si>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</si>
  <si>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</si>
  <si>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</si>
  <si>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</si>
  <si>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</si>
  <si>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</si>
  <si>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</si>
  <si>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</si>
  <si>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</si>
  <si>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</si>
  <si>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</si>
  <si>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</si>
  <si>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</si>
  <si>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</si>
  <si>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</si>
  <si>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</si>
  <si>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</si>
  <si>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</si>
  <si>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</si>
  <si>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</si>
  <si>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</si>
  <si>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</si>
  <si>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</si>
  <si>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</si>
  <si>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</si>
  <si>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</si>
  <si>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</si>
  <si>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</si>
  <si>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</si>
  <si>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</si>
  <si>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</si>
  <si>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</si>
  <si>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</si>
  <si>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</si>
  <si>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</si>
  <si>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</si>
  <si>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</si>
  <si>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</si>
  <si>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</si>
  <si>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</si>
  <si>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</si>
  <si>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</si>
  <si>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</si>
  <si>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</si>
  <si>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</si>
  <si>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</si>
  <si>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</si>
  <si>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</si>
  <si>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</si>
  <si>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</si>
  <si>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</si>
  <si>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</si>
  <si>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</si>
  <si>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</si>
  <si>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</si>
  <si>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</si>
  <si>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</si>
  <si>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</si>
  <si>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</si>
  <si>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</si>
  <si>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</si>
  <si>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</si>
  <si>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</si>
  <si>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</si>
  <si>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</si>
  <si>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</si>
  <si>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</si>
  <si>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</si>
  <si>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</si>
  <si>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</si>
  <si>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</si>
  <si>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</si>
  <si>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</si>
  <si>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</si>
  <si>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</si>
  <si>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</si>
  <si>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</si>
  <si>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</si>
  <si>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</si>
  <si>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</si>
  <si>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</si>
  <si>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</si>
  <si>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</si>
  <si>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</si>
  <si>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</si>
  <si>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</si>
  <si>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</si>
  <si>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</si>
  <si>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</si>
  <si>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</si>
  <si>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</si>
  <si>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</si>
  <si>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</si>
  <si>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</si>
  <si>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</si>
  <si>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</si>
  <si>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</si>
  <si>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</si>
  <si>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</si>
  <si>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</si>
  <si>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</si>
  <si>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</si>
  <si>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</si>
  <si>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</si>
  <si>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</si>
  <si>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</si>
  <si>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</si>
  <si>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</si>
  <si>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</si>
  <si>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</si>
  <si>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</si>
  <si>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</si>
  <si>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</si>
  <si>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</si>
  <si>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</si>
  <si>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</si>
  <si>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</si>
  <si>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</si>
  <si>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</si>
  <si>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</si>
  <si>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</si>
  <si>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</si>
  <si>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</si>
  <si>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</si>
  <si>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</si>
  <si>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</si>
  <si>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</si>
  <si>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</si>
  <si>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</si>
  <si>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</si>
  <si>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</si>
  <si>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</si>
  <si>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</si>
  <si>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</si>
  <si>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</si>
  <si>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</si>
  <si>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</si>
  <si>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</si>
  <si>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</si>
  <si>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</si>
  <si>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</si>
  <si>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</si>
  <si>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</si>
  <si>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</si>
  <si>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</si>
  <si>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</si>
  <si>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</si>
  <si>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</si>
  <si>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</si>
  <si>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</si>
  <si>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</si>
  <si>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</si>
  <si>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</si>
  <si>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</si>
  <si>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</si>
  <si>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</si>
  <si>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</si>
  <si>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</si>
  <si>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</si>
  <si>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</si>
  <si>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</si>
  <si>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</si>
  <si>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</si>
  <si>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</si>
  <si>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</si>
  <si>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</si>
  <si>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</si>
  <si>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</si>
  <si>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</si>
  <si>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</si>
  <si>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</si>
  <si>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</si>
  <si>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</si>
  <si>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</si>
  <si>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</si>
  <si>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</si>
  <si>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</si>
  <si>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</si>
  <si>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</si>
  <si>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</si>
  <si>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</si>
  <si>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</si>
  <si>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</si>
  <si>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</si>
  <si>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</si>
  <si>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</si>
  <si>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</si>
  <si>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</si>
  <si>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</si>
  <si>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</si>
  <si>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</si>
  <si>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</si>
  <si>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</si>
  <si>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</si>
  <si>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</si>
  <si>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</si>
  <si>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</si>
  <si>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</si>
  <si>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</si>
  <si>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</si>
  <si>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</si>
  <si>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</si>
  <si>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</si>
  <si>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</si>
  <si>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</si>
  <si>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</si>
  <si>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</si>
  <si>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</si>
  <si>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</si>
  <si>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</si>
  <si>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</si>
  <si>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</si>
  <si>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</si>
  <si>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</si>
  <si>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</si>
  <si>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</si>
  <si>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</si>
  <si>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</si>
  <si>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</si>
  <si>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</si>
  <si>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</si>
  <si>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</si>
  <si>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</si>
  <si>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</si>
  <si>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</si>
  <si>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</si>
  <si>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</si>
  <si>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</si>
  <si>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</si>
  <si>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</si>
  <si>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</si>
  <si>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</si>
  <si>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</si>
  <si>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</si>
  <si>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</si>
  <si>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</si>
  <si>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</si>
  <si>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</si>
  <si>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</si>
  <si>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</si>
  <si>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</si>
  <si>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</si>
  <si>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</si>
  <si>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</si>
  <si>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</si>
  <si>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</si>
  <si>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</si>
  <si>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</si>
  <si>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</si>
  <si>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</si>
  <si>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</si>
  <si>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</si>
  <si>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</si>
  <si>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</si>
  <si>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</si>
  <si>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</si>
  <si>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</si>
  <si>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</si>
  <si>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</si>
  <si>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</si>
  <si>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</si>
  <si>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</si>
  <si>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</si>
  <si>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</si>
  <si>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</si>
  <si>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</si>
  <si>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</si>
  <si>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</si>
  <si>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</si>
  <si>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</si>
  <si>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</si>
  <si>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</si>
  <si>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</si>
  <si>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</si>
  <si>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</si>
  <si>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</si>
  <si>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</si>
  <si>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</si>
  <si>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</si>
  <si>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</si>
  <si>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</si>
  <si>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</si>
  <si>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</si>
  <si>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</si>
  <si>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</si>
  <si>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</si>
  <si>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</si>
  <si>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</si>
  <si>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</si>
  <si>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</si>
  <si>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</si>
  <si>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</si>
  <si>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</si>
  <si>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</si>
  <si>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</si>
  <si>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</si>
  <si>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</si>
  <si>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</si>
  <si>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</si>
  <si>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</si>
  <si>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</si>
  <si>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</si>
  <si>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</si>
  <si>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</si>
  <si>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</si>
  <si>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</si>
  <si>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</si>
  <si>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</si>
  <si>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</si>
  <si>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</si>
  <si>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</si>
  <si>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</si>
  <si>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</si>
  <si>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</si>
  <si>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</si>
  <si>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</si>
  <si>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</si>
  <si>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</si>
  <si>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</si>
  <si>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</si>
  <si>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</si>
  <si>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</si>
  <si>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</si>
  <si>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</si>
  <si>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</si>
  <si>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</si>
  <si>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</si>
  <si>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</si>
  <si>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</si>
  <si>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</si>
  <si>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</si>
  <si>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</si>
  <si>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</si>
  <si>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</si>
  <si>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</si>
  <si>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</si>
  <si>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</si>
  <si>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</si>
  <si>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</si>
  <si>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</si>
  <si>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</si>
  <si>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</si>
  <si>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</si>
  <si>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</si>
  <si>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</si>
  <si>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</si>
  <si>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</si>
  <si>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</si>
  <si>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</si>
  <si>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</si>
  <si>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</si>
  <si>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</si>
  <si>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</si>
  <si>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</si>
  <si>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</si>
  <si>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</si>
  <si>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</si>
  <si>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</si>
  <si>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</si>
  <si>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</si>
  <si>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</si>
  <si>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</si>
  <si>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</si>
  <si>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</si>
  <si>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</si>
  <si>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</si>
  <si>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</si>
  <si>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</si>
  <si>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</si>
  <si>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</si>
  <si>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</si>
  <si>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</si>
  <si>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</si>
  <si>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</si>
  <si>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</si>
  <si>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</si>
  <si>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</si>
  <si>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</si>
  <si>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</si>
  <si>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</si>
  <si>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</si>
  <si>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</si>
  <si>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</si>
  <si>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</si>
  <si>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</si>
  <si>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</si>
  <si>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</si>
  <si>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</si>
  <si>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</si>
  <si>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</si>
  <si>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</si>
  <si>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</si>
  <si>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</si>
  <si>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</si>
  <si>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</si>
  <si>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</si>
  <si>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</si>
  <si>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</si>
  <si>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</si>
  <si>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</si>
  <si>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</si>
  <si>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</si>
  <si>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</si>
  <si>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</si>
  <si>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</si>
  <si>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</si>
  <si>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</si>
  <si>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</si>
  <si>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</si>
  <si>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</si>
  <si>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</si>
  <si>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</si>
  <si>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</si>
  <si>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</si>
  <si>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</si>
  <si>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</si>
  <si>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</si>
  <si>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</si>
  <si>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</si>
  <si>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</si>
  <si>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</si>
  <si>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</si>
  <si>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</si>
  <si>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</si>
  <si>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</si>
  <si>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</si>
  <si>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</si>
  <si>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</si>
  <si>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</si>
  <si>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</si>
  <si>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</si>
  <si>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</si>
  <si>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</si>
  <si>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</si>
  <si>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</si>
  <si>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</si>
  <si>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</si>
  <si>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</si>
  <si>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</si>
  <si>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</si>
  <si>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</si>
  <si>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</si>
  <si>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</si>
  <si>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</si>
  <si>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</si>
  <si>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</si>
  <si>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</si>
  <si>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</si>
  <si>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</si>
  <si>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</si>
  <si>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</si>
  <si>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</si>
  <si>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</si>
  <si>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</si>
  <si>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</si>
  <si>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</si>
  <si>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</si>
  <si>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</si>
  <si>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</si>
  <si>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</si>
  <si>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</si>
  <si>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</si>
  <si>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</si>
  <si>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</si>
  <si>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</si>
  <si>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</si>
  <si>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</si>
  <si>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</si>
  <si>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</si>
  <si>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</si>
  <si>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</si>
  <si>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</si>
  <si>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</si>
  <si>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</si>
  <si>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</si>
  <si>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</si>
  <si>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</si>
  <si>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</si>
  <si>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</si>
  <si>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</si>
  <si>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</si>
  <si>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</si>
  <si>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</si>
  <si>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</si>
  <si>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</si>
  <si>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</si>
  <si>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</si>
  <si>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</si>
  <si>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</si>
  <si>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</si>
  <si>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</si>
  <si>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</si>
  <si>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</si>
  <si>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</si>
  <si>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</si>
  <si>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</si>
  <si>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</si>
  <si>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</si>
  <si>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</si>
  <si>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</si>
  <si>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</si>
  <si>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</si>
  <si>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</si>
  <si>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</si>
  <si>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</si>
  <si>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</si>
  <si>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</si>
  <si>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</si>
  <si>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</si>
  <si>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</si>
  <si>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</si>
  <si>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</si>
  <si>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</si>
  <si>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</si>
  <si>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</si>
  <si>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</si>
  <si>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</si>
  <si>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</si>
  <si>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</si>
  <si>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</si>
  <si>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</si>
  <si>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</si>
  <si>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</si>
  <si>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</si>
  <si>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</si>
  <si>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</si>
  <si>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</si>
  <si>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</si>
  <si>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</si>
  <si>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</si>
  <si>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</si>
  <si>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</si>
  <si>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</si>
  <si>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</si>
  <si>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</si>
  <si>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</si>
  <si>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</si>
  <si>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</si>
  <si>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</si>
  <si>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</si>
  <si>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</si>
  <si>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</si>
  <si>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</si>
  <si>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</si>
  <si>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</si>
  <si>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</si>
  <si>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</si>
  <si>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</si>
  <si>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</si>
  <si>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</si>
  <si>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</si>
  <si>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</si>
  <si>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</si>
  <si>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</si>
  <si>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</si>
  <si>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</si>
  <si>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</si>
  <si>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</si>
  <si>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</si>
  <si>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</si>
  <si>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</si>
  <si>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</si>
  <si>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</si>
  <si>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</si>
  <si>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</si>
  <si>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</si>
  <si>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</si>
  <si>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</si>
  <si>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</si>
  <si>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</si>
  <si>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</si>
  <si>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</si>
  <si>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</si>
  <si>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</si>
  <si>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</si>
  <si>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</si>
  <si>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</si>
  <si>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</si>
  <si>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</si>
  <si>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</si>
  <si>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</si>
  <si>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</si>
  <si>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</si>
  <si>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</si>
  <si>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</si>
  <si>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</si>
  <si>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</si>
  <si>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</si>
  <si>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</si>
  <si>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</si>
  <si>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</si>
  <si>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</si>
  <si>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</si>
  <si>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</si>
  <si>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</si>
  <si>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</si>
  <si>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</si>
  <si>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</si>
  <si>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</si>
  <si>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</si>
  <si>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</si>
  <si>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</si>
  <si>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</si>
  <si>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</si>
  <si>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</si>
  <si>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</si>
  <si>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</si>
  <si>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</si>
  <si>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</si>
  <si>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</si>
  <si>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</si>
  <si>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</si>
  <si>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</si>
  <si>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</si>
  <si>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</si>
  <si>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</si>
  <si>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</si>
  <si>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</si>
  <si>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</si>
  <si>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</si>
  <si>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</si>
  <si>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</si>
  <si>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</si>
  <si>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</si>
  <si>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</si>
  <si>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</si>
  <si>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</si>
  <si>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</si>
  <si>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</si>
  <si>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</si>
  <si>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</si>
  <si>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</si>
  <si>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</si>
  <si>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</si>
  <si>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</si>
  <si>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</si>
  <si>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</si>
  <si>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</si>
  <si>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</si>
  <si>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</si>
  <si>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</si>
  <si>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</si>
  <si>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</si>
  <si>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</si>
  <si>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</si>
  <si>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</si>
  <si>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</si>
  <si>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</si>
  <si>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</si>
  <si>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</si>
  <si>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</si>
  <si>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</si>
  <si>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</si>
  <si>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</si>
  <si>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</si>
  <si>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</si>
  <si>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</si>
  <si>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</si>
  <si>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</si>
  <si>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</si>
  <si>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</si>
  <si>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</si>
  <si>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</si>
  <si>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</si>
  <si>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</si>
  <si>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</si>
  <si>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</si>
  <si>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</si>
  <si>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</si>
  <si>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</si>
  <si>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</si>
  <si>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</si>
  <si>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</si>
  <si>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</si>
  <si>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</si>
  <si>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</si>
  <si>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</si>
  <si>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</si>
  <si>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</si>
  <si>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</si>
  <si>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</si>
  <si>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</si>
  <si>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</si>
  <si>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</si>
  <si>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</si>
  <si>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</si>
  <si>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</si>
  <si>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</si>
  <si>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</si>
  <si>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</si>
  <si>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</si>
  <si>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</si>
  <si>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</si>
  <si>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</si>
  <si>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</si>
  <si>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</si>
  <si>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</si>
  <si>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</si>
  <si>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</si>
  <si>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</si>
  <si>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</si>
  <si>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</si>
  <si>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</si>
  <si>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</si>
  <si>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</si>
  <si>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</si>
  <si>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</si>
  <si>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</si>
  <si>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</si>
  <si>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</si>
  <si>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</si>
  <si>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</si>
  <si>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</si>
  <si>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</si>
  <si>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</si>
  <si>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</si>
  <si>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</si>
  <si>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</si>
  <si>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</si>
  <si>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</si>
  <si>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</si>
  <si>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</si>
  <si>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</si>
  <si>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</si>
  <si>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</si>
  <si>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</si>
  <si>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</si>
  <si>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</si>
  <si>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</si>
  <si>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</si>
  <si>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</si>
  <si>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</si>
  <si>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</si>
  <si>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</si>
  <si>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</si>
  <si>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</si>
  <si>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</si>
  <si>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</si>
  <si>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</si>
  <si>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</si>
  <si>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</si>
  <si>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</si>
  <si>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</si>
  <si>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</si>
  <si>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</si>
  <si>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</si>
  <si>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</si>
  <si>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</si>
  <si>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</si>
  <si>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</si>
  <si>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</si>
  <si>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</si>
  <si>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</si>
  <si>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</si>
  <si>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</si>
  <si>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</si>
  <si>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</si>
  <si>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</si>
  <si>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</si>
  <si>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</si>
  <si>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</si>
  <si>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</si>
  <si>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</si>
  <si>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</si>
  <si>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</si>
  <si>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</si>
  <si>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</si>
  <si>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</si>
  <si>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</si>
  <si>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</si>
  <si>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</si>
  <si>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</si>
  <si>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</si>
  <si>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</si>
  <si>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</si>
  <si>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</si>
  <si>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</si>
  <si>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</si>
  <si>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</si>
  <si>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</si>
  <si>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</si>
  <si>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</si>
  <si>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</si>
  <si>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</si>
  <si>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</si>
  <si>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</si>
  <si>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</si>
  <si>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</si>
  <si>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</si>
  <si>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</si>
  <si>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</si>
  <si>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</si>
  <si>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</si>
  <si>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</si>
  <si>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</si>
  <si>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</si>
  <si>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</si>
  <si>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</si>
  <si>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</si>
  <si>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</si>
  <si>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</si>
  <si>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</si>
  <si>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</si>
  <si>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</si>
  <si>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</si>
  <si>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</si>
  <si>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</si>
  <si>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</si>
  <si>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</si>
  <si>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</si>
  <si>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</si>
  <si>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</si>
  <si>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</si>
  <si>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</si>
  <si>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</si>
  <si>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</si>
  <si>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</si>
  <si>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</si>
  <si>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</si>
  <si>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</si>
  <si>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</si>
  <si>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</si>
  <si>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</si>
  <si>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</si>
  <si>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</si>
  <si>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</si>
  <si>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</si>
  <si>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</si>
  <si>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</si>
  <si>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</si>
  <si>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</si>
  <si>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</si>
  <si>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</si>
  <si>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</si>
  <si>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</si>
  <si>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</si>
  <si>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</si>
  <si>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</si>
  <si>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</si>
  <si>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</si>
  <si>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</si>
  <si>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</si>
  <si>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</si>
  <si>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</si>
  <si>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</si>
  <si>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</si>
  <si>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</si>
  <si>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</si>
  <si>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</si>
  <si>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</si>
  <si>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</si>
  <si>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</si>
  <si>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</si>
  <si>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</si>
  <si>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</si>
  <si>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</si>
  <si>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</si>
  <si>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</si>
  <si>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</si>
  <si>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</si>
  <si>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</si>
  <si>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</si>
  <si>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</si>
  <si>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</si>
  <si>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</si>
  <si>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</si>
  <si>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</si>
  <si>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</si>
  <si>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</si>
  <si>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</si>
  <si>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</si>
  <si>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</si>
  <si>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</si>
  <si>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</si>
  <si>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</si>
  <si>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</si>
  <si>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</si>
  <si>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</si>
  <si>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</si>
  <si>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</si>
  <si>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</si>
  <si>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</si>
  <si>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</si>
  <si>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</si>
  <si>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</si>
  <si>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</si>
  <si>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</si>
  <si>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</si>
  <si>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</si>
  <si>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</si>
  <si>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</si>
  <si>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</si>
  <si>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</si>
  <si>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</si>
  <si>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</si>
  <si>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</si>
  <si>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</si>
  <si>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</si>
  <si>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</si>
  <si>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</si>
  <si>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</si>
  <si>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</si>
  <si>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</si>
  <si>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</si>
  <si>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</si>
  <si>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</si>
  <si>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</si>
  <si>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</si>
  <si>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</si>
  <si>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</si>
  <si>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</si>
  <si>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</si>
  <si>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</si>
  <si>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</si>
  <si>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</si>
  <si>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</si>
  <si>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</si>
  <si>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</si>
  <si>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</si>
  <si>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</si>
  <si>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</si>
  <si>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</si>
  <si>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</si>
  <si>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</si>
  <si>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</si>
  <si>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</si>
  <si>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</si>
  <si>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</si>
  <si>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</si>
  <si>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</si>
  <si>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</si>
  <si>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</si>
  <si>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</si>
  <si>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</si>
  <si>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</si>
  <si>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</si>
  <si>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</si>
  <si>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</si>
  <si>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</si>
  <si>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</si>
  <si>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</si>
  <si>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</si>
  <si>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</si>
  <si>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</si>
  <si>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</si>
  <si>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</si>
  <si>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</si>
  <si>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</si>
  <si>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</si>
  <si>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</si>
  <si>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</si>
  <si>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</si>
  <si>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</si>
  <si>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</si>
  <si>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</si>
  <si>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</si>
  <si>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</si>
  <si>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</si>
  <si>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</si>
  <si>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</si>
  <si>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</si>
  <si>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</si>
  <si>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</si>
  <si>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</si>
  <si>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</si>
  <si>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</si>
  <si>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</si>
  <si>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</si>
  <si>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</si>
  <si>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</si>
  <si>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</si>
  <si>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</si>
  <si>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</si>
  <si>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</si>
  <si>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</si>
  <si>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</si>
  <si>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</si>
  <si>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</si>
  <si>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</si>
  <si>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</si>
  <si>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</si>
  <si>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</si>
  <si>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</si>
  <si>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</si>
  <si>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</si>
  <si>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</si>
  <si>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</si>
  <si>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</si>
  <si>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</si>
  <si>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</si>
  <si>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</si>
  <si>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</si>
  <si>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</si>
  <si>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</si>
  <si>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</si>
  <si>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</si>
  <si>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</si>
  <si>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</si>
  <si>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</si>
  <si>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</si>
  <si>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</si>
  <si>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</si>
  <si>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</si>
  <si>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</si>
  <si>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</si>
  <si>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</si>
  <si>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</si>
  <si>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</si>
  <si>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</si>
  <si>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</si>
  <si>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</si>
  <si>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</si>
  <si>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</si>
  <si>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</si>
  <si>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</si>
  <si>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</si>
  <si>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</si>
  <si>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</si>
  <si>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</si>
  <si>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</si>
  <si>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</si>
  <si>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</si>
  <si>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</si>
  <si>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</si>
  <si>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</si>
  <si>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</si>
  <si>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</si>
  <si>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</si>
  <si>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</si>
  <si>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</si>
  <si>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</si>
  <si>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</si>
  <si>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</si>
  <si>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</si>
  <si>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</si>
  <si>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</si>
  <si>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</si>
  <si>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</si>
  <si>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</si>
  <si>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</si>
  <si>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</si>
  <si>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</si>
  <si>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</si>
  <si>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</si>
  <si>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</si>
  <si>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</si>
  <si>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</si>
  <si>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</si>
  <si>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</si>
  <si>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</si>
  <si>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</si>
  <si>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</si>
  <si>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</si>
  <si>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</si>
  <si>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</si>
  <si>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</si>
  <si>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</si>
  <si>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</si>
  <si>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</si>
  <si>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</si>
  <si>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</si>
  <si>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</si>
  <si>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</si>
  <si>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</si>
  <si>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</si>
  <si>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</si>
  <si>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</si>
  <si>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</si>
  <si>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</si>
  <si>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</si>
  <si>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</si>
  <si>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</si>
  <si>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</si>
  <si>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</si>
  <si>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</si>
  <si>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</si>
  <si>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</si>
  <si>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</si>
  <si>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</si>
  <si>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</si>
  <si>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</si>
  <si>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</si>
  <si>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</si>
  <si>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</si>
  <si>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</si>
  <si>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</si>
  <si>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</si>
  <si>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</si>
  <si>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</si>
  <si>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</si>
  <si>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</si>
  <si>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</si>
  <si>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</si>
  <si>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</si>
  <si>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</si>
  <si>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</si>
  <si>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</si>
  <si>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</si>
  <si>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</si>
  <si>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</si>
  <si>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</si>
  <si>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</si>
  <si>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</si>
  <si>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</si>
  <si>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</si>
  <si>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</si>
  <si>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</si>
  <si>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</si>
  <si>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</si>
  <si>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</si>
  <si>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</si>
  <si>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</si>
  <si>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</si>
  <si>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</si>
  <si>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</si>
  <si>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</si>
  <si>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</si>
  <si>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</si>
  <si>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</si>
  <si>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</si>
  <si>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</si>
  <si>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</si>
  <si>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</si>
  <si>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</si>
  <si>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</si>
  <si>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</si>
  <si>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</si>
  <si>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</si>
  <si>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</si>
  <si>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</si>
  <si>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</si>
  <si>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</si>
  <si>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</si>
  <si>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</si>
  <si>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</si>
  <si>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</si>
  <si>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</si>
  <si>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</si>
  <si>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</si>
  <si>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</si>
  <si>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</si>
  <si>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</si>
  <si>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</si>
  <si>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</si>
  <si>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</si>
  <si>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</si>
  <si>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</si>
  <si>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</si>
  <si>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</si>
  <si>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</si>
  <si>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</si>
  <si>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</si>
  <si>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</si>
  <si>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</si>
  <si>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</si>
  <si>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</si>
  <si>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</si>
  <si>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</si>
  <si>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</si>
  <si>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</si>
  <si>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</si>
  <si>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</si>
  <si>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</si>
  <si>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</si>
  <si>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</si>
  <si>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</si>
  <si>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</si>
  <si>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</si>
  <si>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</si>
  <si>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</si>
  <si>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</si>
  <si>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</si>
  <si>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</si>
  <si>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</si>
  <si>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</si>
  <si>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</si>
  <si>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</si>
  <si>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</si>
  <si>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</si>
  <si>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</si>
  <si>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</si>
  <si>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</si>
  <si>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</si>
  <si>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</si>
  <si>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</si>
  <si>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</si>
  <si>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</si>
  <si>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</si>
  <si>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</si>
  <si>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</si>
  <si>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</si>
  <si>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</si>
  <si>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</si>
  <si>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</si>
  <si>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</si>
  <si>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</si>
  <si>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</si>
  <si>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</si>
  <si>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</si>
  <si>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</si>
  <si>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</si>
  <si>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</si>
  <si>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</si>
  <si>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</si>
  <si>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</si>
  <si>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</si>
  <si>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</si>
  <si>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</si>
  <si>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</si>
  <si>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</si>
  <si>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</si>
  <si>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</si>
  <si>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</si>
  <si>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</si>
  <si>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</si>
  <si>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</si>
  <si>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</si>
  <si>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</si>
  <si>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</si>
  <si>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</si>
  <si>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</si>
  <si>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</si>
  <si>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</si>
  <si>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</si>
  <si>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</si>
  <si>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</si>
  <si>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</si>
  <si>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</si>
  <si>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</si>
  <si>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</si>
  <si>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</si>
  <si>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</si>
  <si>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</si>
  <si>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</si>
  <si>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</si>
  <si>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</si>
  <si>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</si>
  <si>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</si>
  <si>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</si>
  <si>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</si>
  <si>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</si>
  <si>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</si>
  <si>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</si>
  <si>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</si>
  <si>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</si>
  <si>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</si>
  <si>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</si>
  <si>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</si>
  <si>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</si>
  <si>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</si>
  <si>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</si>
  <si>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</si>
  <si>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</si>
  <si>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</si>
  <si>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</si>
  <si>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</si>
  <si>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</si>
  <si>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</si>
  <si>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</si>
  <si>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</si>
  <si>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</si>
  <si>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</si>
  <si>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</si>
  <si>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</si>
  <si>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</si>
  <si>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</si>
  <si>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</si>
  <si>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</si>
  <si>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</si>
  <si>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</si>
  <si>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</si>
  <si>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</si>
  <si>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</si>
  <si>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</si>
  <si>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</si>
  <si>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</si>
  <si>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</si>
  <si>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</si>
  <si>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</si>
  <si>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</si>
  <si>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</si>
  <si>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</si>
  <si>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</si>
  <si>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</si>
  <si>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</si>
  <si>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</si>
  <si>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</si>
  <si>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</si>
  <si>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</si>
  <si>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</si>
  <si>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</si>
  <si>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</si>
  <si>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</si>
  <si>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</si>
  <si>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</si>
  <si>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</si>
  <si>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</si>
  <si>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</si>
  <si>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</si>
  <si>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</si>
  <si>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</si>
  <si>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</si>
  <si>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</si>
  <si>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</si>
  <si>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</si>
  <si>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</si>
  <si>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</si>
  <si>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</si>
  <si>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</si>
  <si>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</si>
  <si>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</si>
  <si>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</si>
  <si>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</si>
  <si>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</si>
  <si>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</si>
  <si>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</si>
  <si>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</si>
  <si>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</si>
  <si>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</si>
  <si>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</si>
  <si>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</si>
  <si>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</si>
  <si>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</si>
  <si>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</si>
  <si>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</si>
  <si>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</si>
  <si>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</si>
  <si>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</si>
  <si>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</si>
  <si>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</si>
  <si>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</si>
  <si>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</si>
  <si>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</si>
  <si>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</si>
  <si>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</si>
  <si>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</si>
  <si>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</si>
  <si>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</si>
  <si>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</si>
  <si>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</si>
  <si>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</si>
  <si>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</si>
  <si>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</si>
  <si>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</si>
  <si>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</si>
  <si>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</si>
  <si>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</si>
  <si>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</si>
  <si>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</si>
  <si>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</si>
  <si>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</si>
  <si>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</si>
  <si>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</si>
  <si>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</si>
  <si>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</si>
  <si>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</si>
  <si>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</si>
  <si>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</si>
  <si>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</si>
  <si>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</si>
  <si>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</si>
  <si>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</si>
  <si>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</si>
  <si>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</si>
  <si>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</si>
  <si>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</si>
  <si>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</si>
  <si>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</si>
  <si>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</si>
  <si>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</si>
  <si>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</si>
  <si>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</si>
  <si>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</si>
  <si>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</si>
  <si>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</si>
  <si>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</si>
  <si>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</si>
  <si>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</si>
  <si>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</si>
  <si>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</si>
  <si>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</si>
  <si>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</si>
  <si>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</si>
  <si>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</si>
  <si>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</si>
  <si>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</si>
  <si>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</si>
  <si>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</si>
  <si>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</si>
  <si>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</si>
  <si>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</si>
  <si>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</si>
  <si>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</si>
  <si>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</si>
  <si>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</si>
  <si>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</si>
  <si>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</si>
  <si>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</si>
  <si>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</si>
  <si>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</si>
  <si>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</si>
  <si>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</si>
  <si>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</si>
  <si>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</si>
  <si>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</si>
  <si>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</si>
  <si>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</si>
  <si>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</si>
  <si>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</si>
  <si>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</si>
  <si>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</si>
  <si>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</si>
  <si>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</si>
  <si>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</si>
  <si>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</si>
  <si>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</si>
  <si>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</si>
  <si>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</si>
  <si>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</si>
  <si>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</si>
  <si>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</si>
  <si>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</si>
  <si>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</si>
  <si>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</si>
  <si>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</si>
  <si>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</si>
  <si>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</si>
  <si>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</si>
  <si>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</si>
  <si>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</si>
  <si>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</si>
  <si>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</si>
  <si>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</si>
  <si>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</si>
  <si>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</si>
  <si>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</si>
  <si>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</si>
  <si>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</si>
  <si>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</si>
  <si>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</si>
  <si>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</si>
  <si>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</si>
  <si>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</si>
  <si>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</si>
  <si>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</si>
  <si>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</si>
  <si>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</si>
  <si>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</si>
  <si>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</si>
  <si>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</si>
  <si>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</si>
  <si>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</si>
  <si>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</si>
  <si>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</si>
  <si>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</si>
  <si>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</si>
  <si>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</si>
  <si>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</si>
  <si>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</si>
  <si>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</si>
  <si>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</si>
  <si>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</si>
  <si>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</si>
  <si>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</si>
  <si>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</si>
  <si>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</si>
  <si>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</si>
  <si>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</si>
  <si>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</si>
  <si>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</si>
  <si>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</si>
  <si>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</si>
  <si>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</si>
  <si>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</si>
  <si>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</si>
  <si>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</si>
  <si>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</si>
  <si>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</si>
  <si>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</si>
  <si>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</si>
  <si>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</si>
  <si>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</si>
  <si>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</si>
  <si>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</si>
  <si>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</si>
  <si>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</si>
  <si>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</si>
  <si>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</si>
  <si>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</si>
  <si>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</si>
  <si>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</si>
  <si>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</si>
  <si>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</si>
  <si>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</si>
  <si>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</si>
  <si>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</si>
  <si>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</si>
  <si>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</si>
  <si>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</si>
  <si>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</si>
  <si>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</si>
  <si>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</si>
  <si>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</si>
  <si>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</si>
  <si>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</si>
  <si>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</si>
  <si>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</si>
  <si>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</si>
  <si>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</si>
  <si>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</si>
  <si>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</si>
  <si>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</si>
  <si>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</si>
  <si>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</si>
  <si>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</si>
  <si>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</si>
  <si>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</si>
  <si>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</si>
  <si>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</si>
  <si>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</si>
  <si>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</si>
  <si>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</si>
  <si>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</si>
  <si>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</si>
  <si>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</si>
  <si>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</si>
  <si>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</si>
  <si>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</si>
  <si>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</si>
  <si>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</si>
  <si>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</si>
  <si>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</si>
  <si>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</si>
  <si>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</si>
  <si>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</si>
  <si>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</si>
  <si>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</si>
  <si>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</si>
  <si>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</si>
  <si>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</si>
  <si>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</si>
  <si>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</si>
  <si>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</si>
  <si>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</si>
  <si>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</si>
  <si>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</si>
  <si>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</si>
  <si>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</si>
  <si>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</si>
  <si>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</si>
  <si>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</si>
  <si>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</si>
  <si>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</si>
  <si>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</si>
  <si>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</si>
  <si>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</si>
  <si>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</si>
  <si>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</si>
  <si>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</si>
  <si>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</si>
  <si>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</si>
  <si>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</si>
  <si>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</si>
  <si>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</si>
  <si>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</si>
  <si>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</si>
  <si>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</si>
  <si>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</si>
  <si>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</si>
  <si>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</si>
  <si>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</si>
  <si>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</si>
  <si>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</si>
  <si>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</si>
  <si>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</si>
  <si>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</si>
  <si>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</si>
  <si>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</si>
  <si>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</si>
  <si>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</si>
  <si>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</si>
  <si>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</si>
  <si>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</si>
  <si>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</si>
  <si>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</si>
  <si>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</si>
  <si>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</si>
  <si>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</si>
  <si>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</si>
  <si>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</si>
  <si>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</si>
  <si>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</si>
  <si>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</si>
  <si>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</si>
  <si>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</si>
  <si>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</si>
  <si>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</si>
  <si>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</si>
  <si>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</si>
  <si>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</si>
  <si>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</si>
  <si>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</si>
  <si>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</si>
  <si>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</si>
  <si>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</si>
  <si>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</si>
  <si>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</si>
  <si>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</si>
  <si>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</si>
  <si>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</si>
  <si>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</si>
  <si>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</si>
  <si>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</si>
  <si>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</si>
  <si>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</si>
  <si>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</si>
  <si>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</si>
  <si>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</si>
  <si>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</si>
  <si>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</si>
  <si>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</si>
  <si>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</si>
  <si>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</si>
  <si>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</si>
  <si>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</si>
  <si>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</si>
  <si>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</si>
  <si>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</si>
  <si>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</si>
  <si>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</si>
  <si>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</si>
  <si>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</si>
  <si>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</si>
  <si>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</si>
  <si>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</si>
  <si>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</si>
  <si>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</si>
  <si>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</si>
  <si>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</si>
  <si>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</si>
  <si>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</si>
  <si>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</si>
  <si>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</si>
  <si>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</si>
  <si>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</si>
  <si>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</si>
  <si>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</si>
  <si>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</si>
  <si>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</si>
  <si>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</si>
  <si>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</si>
  <si>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</si>
  <si>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</si>
  <si>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</si>
  <si>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</si>
  <si>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</si>
  <si>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</si>
  <si>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</si>
  <si>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</si>
  <si>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</si>
  <si>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</si>
  <si>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</si>
  <si>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</si>
  <si>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</si>
  <si>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</si>
  <si>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</si>
  <si>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</si>
  <si>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</si>
  <si>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</si>
  <si>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</si>
  <si>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</si>
  <si>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</si>
  <si>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</si>
  <si>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</si>
  <si>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</si>
  <si>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</si>
  <si>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</si>
  <si>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</si>
  <si>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</si>
  <si>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</si>
  <si>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</si>
  <si>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</si>
  <si>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</si>
  <si>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</si>
  <si>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</si>
  <si>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</si>
  <si>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</si>
  <si>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</si>
  <si>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</si>
  <si>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</si>
  <si>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</si>
  <si>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</si>
  <si>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</si>
  <si>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</si>
  <si>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</si>
  <si>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</si>
  <si>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</si>
  <si>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</si>
  <si>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</si>
  <si>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</si>
  <si>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</si>
  <si>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</si>
  <si>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</si>
  <si>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</si>
  <si>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</si>
  <si>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</si>
  <si>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</si>
  <si>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</si>
  <si>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</si>
  <si>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</si>
  <si>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</si>
  <si>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</si>
  <si>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</si>
  <si>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</si>
  <si>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</si>
  <si>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</si>
  <si>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</si>
  <si>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</si>
  <si>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</si>
  <si>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</si>
  <si>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</si>
  <si>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</si>
  <si>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</si>
  <si>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</si>
  <si>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</si>
  <si>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</si>
  <si>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</si>
  <si>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</si>
  <si>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</si>
  <si>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</si>
  <si>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</si>
  <si>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</si>
  <si>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</si>
  <si>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</si>
  <si>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</si>
  <si>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</si>
  <si>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</si>
  <si>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</si>
  <si>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</si>
  <si>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</si>
  <si>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</si>
  <si>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</si>
  <si>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</si>
  <si>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</si>
  <si>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</si>
  <si>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</si>
  <si>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</si>
  <si>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</si>
  <si>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</si>
  <si>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</si>
  <si>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</si>
  <si>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</si>
  <si>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</si>
  <si>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</si>
  <si>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</si>
  <si>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</si>
  <si>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</si>
  <si>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</si>
  <si>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</si>
  <si>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</si>
  <si>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</si>
  <si>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</si>
  <si>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</si>
  <si>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</si>
  <si>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</si>
  <si>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</si>
  <si>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</si>
  <si>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</si>
  <si>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</si>
  <si>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</si>
  <si>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</si>
  <si>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</si>
  <si>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</si>
  <si>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</si>
  <si>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</si>
  <si>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</si>
  <si>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</si>
  <si>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</si>
  <si>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</si>
  <si>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</si>
  <si>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</si>
  <si>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</si>
  <si>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</si>
  <si>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</si>
  <si>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</si>
  <si>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</si>
  <si>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</si>
  <si>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</si>
  <si>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</si>
  <si>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</si>
  <si>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</si>
  <si>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</si>
  <si>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</si>
  <si>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</si>
  <si>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</si>
  <si>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</si>
  <si>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</si>
  <si>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</si>
  <si>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</si>
  <si>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</si>
  <si>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</si>
  <si>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</si>
  <si>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</si>
  <si>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</si>
  <si>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</si>
  <si>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</si>
  <si>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</si>
  <si>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</si>
  <si>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</si>
  <si>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</si>
  <si>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</si>
  <si>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</si>
  <si>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</si>
  <si>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</si>
  <si>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</si>
  <si>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</si>
  <si>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</si>
  <si>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</si>
  <si>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</si>
  <si>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</si>
  <si>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</si>
  <si>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</si>
  <si>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</si>
  <si>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</si>
  <si>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</si>
  <si>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</si>
  <si>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</si>
  <si>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</si>
  <si>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</si>
  <si>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</si>
  <si>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</si>
  <si>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</si>
  <si>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</si>
  <si>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</si>
  <si>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</si>
  <si>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</si>
  <si>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</si>
  <si>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</si>
  <si>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</si>
  <si>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</si>
  <si>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</si>
  <si>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</si>
  <si>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</si>
  <si>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</si>
  <si>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</si>
  <si>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</si>
  <si>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</si>
  <si>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</si>
  <si>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</si>
  <si>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</si>
  <si>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</si>
  <si>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</si>
  <si>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</si>
  <si>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</si>
  <si>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</si>
  <si>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</si>
  <si>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</si>
  <si>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</si>
  <si>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</si>
  <si>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</si>
  <si>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</si>
  <si>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</si>
  <si>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</si>
  <si>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</si>
  <si>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</si>
  <si>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</si>
  <si>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</si>
  <si>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</si>
  <si>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</si>
  <si>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</si>
  <si>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</si>
  <si>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</si>
  <si>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</si>
  <si>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</si>
  <si>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</si>
  <si>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</si>
  <si>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</si>
  <si>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</si>
  <si>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</si>
  <si>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</si>
  <si>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</si>
  <si>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</si>
  <si>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</si>
  <si>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</si>
  <si>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</si>
  <si>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</si>
  <si>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</si>
  <si>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</si>
  <si>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</si>
  <si>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</si>
  <si>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</si>
  <si>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</si>
  <si>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</si>
  <si>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</si>
  <si>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</si>
  <si>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</si>
  <si>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</si>
  <si>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</si>
  <si>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</si>
  <si>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</si>
  <si>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</si>
  <si>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</si>
  <si>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</si>
  <si>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</si>
  <si>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</si>
  <si>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</si>
  <si>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</si>
  <si>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</si>
  <si>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</si>
  <si>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</si>
  <si>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</si>
  <si>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</si>
  <si>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</si>
  <si>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</si>
  <si>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</si>
  <si>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</si>
  <si>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</si>
  <si>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</si>
  <si>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</si>
  <si>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</si>
  <si>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</si>
  <si>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</si>
  <si>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</si>
  <si>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</si>
  <si>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</si>
  <si>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</si>
  <si>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</si>
  <si>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</si>
  <si>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</si>
  <si>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</si>
  <si>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</si>
  <si>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</si>
  <si>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</si>
  <si>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</si>
  <si>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</si>
  <si>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</si>
  <si>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</si>
  <si>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</si>
  <si>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</si>
  <si>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</si>
  <si>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</si>
  <si>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</si>
  <si>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</si>
  <si>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</si>
  <si>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</si>
  <si>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</si>
  <si>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</si>
  <si>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</si>
  <si>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</si>
  <si>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</si>
  <si>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</si>
  <si>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</si>
  <si>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</si>
  <si>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</si>
  <si>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</si>
  <si>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</si>
  <si>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</si>
  <si>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</si>
  <si>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</si>
  <si>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</si>
  <si>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</si>
  <si>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</si>
  <si>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</si>
  <si>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</si>
  <si>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</si>
  <si>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</si>
  <si>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</si>
  <si>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</si>
  <si>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</si>
  <si>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</si>
  <si>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</si>
  <si>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</si>
  <si>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</si>
  <si>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</si>
  <si>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</si>
  <si>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</si>
  <si>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</si>
  <si>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</si>
  <si>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</si>
  <si>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</si>
  <si>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</si>
  <si>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</si>
  <si>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</si>
  <si>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</si>
  <si>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</si>
  <si>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</si>
  <si>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</si>
  <si>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</si>
  <si>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</si>
  <si>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</si>
  <si>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</si>
  <si>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</si>
  <si>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</si>
  <si>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</si>
  <si>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</si>
  <si>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</si>
  <si>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</si>
  <si>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</si>
  <si>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</si>
  <si>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</si>
  <si>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</si>
  <si>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</si>
  <si>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</si>
  <si>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</si>
  <si>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</si>
  <si>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</si>
  <si>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</si>
  <si>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</si>
  <si>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</si>
  <si>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</si>
  <si>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</si>
  <si>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</si>
  <si>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</si>
  <si>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</si>
  <si>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</si>
  <si>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</si>
  <si>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</si>
  <si>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</si>
  <si>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</si>
  <si>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</si>
  <si>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</si>
  <si>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</si>
  <si>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</si>
  <si>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</si>
  <si>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</si>
  <si>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</si>
  <si>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</si>
  <si>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</si>
  <si>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</si>
  <si>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</si>
  <si>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</si>
  <si>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</si>
  <si>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</si>
  <si>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</si>
  <si>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</si>
  <si>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</si>
  <si>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</si>
  <si>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</si>
  <si>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</si>
  <si>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</si>
  <si>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</si>
  <si>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</si>
  <si>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</si>
  <si>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</si>
  <si>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</si>
  <si>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</si>
  <si>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</si>
  <si>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</si>
  <si>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</si>
  <si>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</si>
  <si>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</si>
  <si>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</si>
  <si>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</si>
  <si>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</si>
  <si>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</si>
  <si>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</si>
  <si>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</si>
  <si>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</si>
  <si>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</si>
  <si>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</si>
  <si>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</si>
  <si>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</si>
  <si>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</si>
  <si>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</si>
  <si>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</si>
  <si>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</si>
  <si>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</si>
  <si>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</si>
  <si>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</si>
  <si>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</si>
  <si>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</si>
  <si>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</si>
  <si>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</si>
  <si>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</si>
  <si>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</si>
  <si>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</si>
  <si>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</si>
  <si>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</si>
  <si>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</si>
  <si>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</si>
  <si>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</si>
  <si>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</si>
  <si>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</si>
  <si>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</si>
  <si>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</si>
  <si>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</si>
  <si>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</si>
  <si>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</si>
  <si>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</si>
  <si>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</si>
  <si>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</si>
  <si>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</si>
  <si>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</si>
  <si>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</si>
  <si>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</si>
  <si>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</si>
  <si>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</si>
  <si>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</si>
  <si>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</si>
  <si>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</si>
  <si>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</si>
  <si>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</si>
  <si>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</si>
  <si>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</si>
  <si>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</si>
  <si>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</si>
  <si>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</si>
  <si>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</si>
  <si>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</si>
  <si>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</si>
  <si>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</si>
  <si>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</si>
  <si>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</si>
  <si>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</si>
  <si>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</si>
  <si>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</si>
  <si>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</si>
  <si>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</si>
  <si>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</si>
  <si>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</si>
  <si>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</si>
  <si>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</si>
  <si>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</si>
  <si>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</si>
  <si>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</si>
  <si>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</si>
  <si>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</si>
  <si>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</si>
  <si>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</si>
  <si>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</si>
  <si>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</si>
  <si>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</si>
  <si>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</si>
  <si>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</si>
  <si>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</si>
  <si>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</si>
  <si>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</si>
  <si>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</si>
  <si>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</si>
  <si>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</si>
  <si>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</si>
  <si>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</si>
  <si>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</si>
  <si>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</si>
  <si>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</si>
  <si>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</si>
  <si>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</si>
  <si>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</si>
  <si>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</si>
  <si>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</si>
  <si>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</si>
  <si>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</si>
  <si>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</si>
  <si>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</si>
  <si>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</si>
  <si>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</si>
  <si>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</si>
  <si>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</si>
  <si>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</si>
  <si>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</si>
  <si>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</si>
  <si>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</si>
  <si>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</si>
  <si>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</si>
  <si>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</si>
  <si>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</si>
  <si>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</si>
  <si>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</si>
  <si>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</si>
  <si>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</si>
  <si>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</si>
  <si>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</si>
  <si>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</si>
  <si>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</si>
  <si>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</si>
  <si>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</si>
  <si>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</si>
  <si>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</si>
  <si>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</si>
  <si>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</si>
  <si>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</si>
  <si>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</si>
  <si>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</si>
  <si>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</si>
  <si>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</si>
  <si>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</si>
  <si>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</si>
  <si>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</si>
  <si>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</si>
  <si>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</si>
  <si>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</si>
  <si>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</si>
  <si>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</si>
  <si>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</si>
  <si>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</si>
  <si>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</si>
  <si>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</si>
  <si>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</si>
  <si>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</si>
  <si>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</si>
  <si>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</si>
  <si>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</si>
  <si>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</si>
  <si>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</si>
  <si>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</si>
  <si>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</si>
  <si>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</si>
  <si>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</si>
  <si>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</si>
  <si>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</si>
  <si>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</si>
  <si>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</si>
  <si>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</si>
  <si>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</si>
  <si>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</si>
  <si>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</si>
  <si>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</si>
  <si>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</si>
  <si>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</si>
  <si>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</si>
  <si>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</si>
  <si>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</si>
  <si>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</si>
  <si>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</si>
  <si>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</si>
  <si>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</si>
  <si>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</si>
  <si>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</si>
  <si>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</si>
  <si>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</si>
  <si>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</si>
  <si>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</si>
  <si>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</si>
  <si>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</si>
  <si>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</si>
  <si>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</si>
  <si>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</si>
  <si>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</si>
  <si>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</si>
  <si>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</si>
  <si>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</si>
  <si>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</si>
  <si>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</si>
  <si>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</si>
  <si>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</si>
  <si>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</si>
  <si>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</si>
  <si>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</si>
  <si>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</si>
  <si>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</si>
  <si>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</si>
  <si>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</si>
  <si>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</si>
  <si>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</si>
  <si>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</si>
  <si>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</si>
  <si>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</si>
  <si>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</si>
  <si>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</si>
  <si>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</si>
  <si>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</si>
  <si>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</si>
  <si>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</si>
  <si>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</si>
  <si>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</si>
  <si>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</si>
  <si>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</si>
  <si>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</si>
  <si>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</si>
  <si>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</si>
  <si>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</si>
  <si>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</si>
  <si>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</si>
  <si>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</si>
  <si>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</si>
  <si>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</si>
  <si>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</si>
  <si>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</si>
  <si>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</si>
  <si>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</si>
  <si>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</si>
  <si>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</si>
  <si>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</si>
  <si>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</si>
  <si>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</si>
  <si>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</si>
  <si>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</si>
  <si>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</si>
  <si>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</si>
  <si>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</si>
  <si>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</si>
  <si>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</si>
  <si>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</si>
  <si>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</si>
  <si>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</si>
  <si>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</si>
  <si>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</si>
  <si>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</si>
  <si>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</si>
  <si>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</si>
  <si>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</si>
  <si>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</si>
  <si>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</si>
  <si>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</si>
  <si>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</si>
  <si>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</si>
  <si>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</si>
  <si>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</si>
  <si>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</si>
  <si>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</si>
  <si>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</si>
  <si>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</si>
  <si>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</si>
  <si>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</si>
  <si>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</si>
  <si>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</si>
  <si>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</si>
  <si>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</si>
  <si>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</si>
  <si>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</si>
  <si>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</si>
  <si>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</si>
  <si>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</si>
  <si>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</si>
  <si>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</si>
  <si>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</si>
  <si>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</si>
  <si>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</si>
  <si>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</si>
  <si>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</si>
  <si>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</si>
  <si>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</si>
  <si>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</si>
  <si>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</si>
  <si>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</si>
  <si>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</si>
  <si>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</si>
  <si>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</si>
  <si>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</si>
  <si>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</si>
  <si>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</si>
  <si>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</si>
  <si>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</si>
  <si>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</si>
  <si>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</si>
  <si>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</si>
  <si>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</si>
  <si>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</si>
  <si>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</si>
  <si>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</si>
  <si>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</si>
  <si>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</si>
  <si>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</si>
  <si>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</si>
  <si>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</si>
  <si>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</si>
  <si>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</si>
  <si>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</si>
  <si>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</si>
  <si>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</si>
  <si>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</si>
  <si>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</si>
  <si>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</si>
  <si>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</si>
  <si>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</si>
  <si>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</si>
  <si>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</si>
  <si>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</si>
  <si>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</si>
  <si>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</si>
  <si>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</si>
  <si>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</si>
  <si>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</si>
  <si>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</si>
  <si>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</si>
  <si>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</si>
  <si>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</si>
  <si>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</si>
  <si>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</si>
  <si>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</si>
  <si>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</si>
  <si>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</si>
  <si>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</si>
  <si>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</si>
  <si>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</si>
  <si>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</si>
  <si>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</si>
  <si>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</si>
  <si>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</si>
  <si>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</si>
  <si>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</si>
  <si>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</si>
  <si>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</si>
  <si>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</si>
  <si>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</si>
  <si>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</si>
  <si>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</si>
  <si>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</si>
  <si>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</si>
  <si>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</si>
  <si>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</si>
  <si>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</si>
  <si>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</si>
  <si>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</si>
  <si>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</si>
  <si>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</si>
  <si>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</si>
  <si>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</si>
  <si>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</si>
  <si>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</si>
  <si>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</si>
  <si>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</si>
  <si>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</si>
  <si>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</si>
  <si>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</si>
  <si>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</si>
  <si>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</si>
  <si>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</si>
  <si>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</si>
  <si>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</si>
  <si>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</si>
  <si>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</si>
  <si>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</si>
  <si>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</si>
  <si>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</si>
  <si>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</si>
  <si>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</si>
  <si>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</si>
  <si>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</si>
  <si>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</si>
  <si>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</si>
  <si>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</si>
  <si>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</si>
  <si>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</si>
  <si>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</si>
  <si>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</si>
  <si>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</si>
  <si>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</si>
  <si>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</si>
  <si>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</si>
  <si>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</si>
  <si>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</si>
  <si>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</si>
  <si>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</si>
  <si>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</si>
  <si>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</si>
  <si>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</si>
  <si>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</si>
  <si>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</si>
  <si>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</si>
  <si>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</si>
  <si>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</si>
  <si>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</si>
  <si>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</si>
  <si>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</si>
  <si>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</si>
  <si>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</si>
  <si>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</si>
  <si>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</si>
  <si>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</si>
  <si>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</si>
  <si>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</si>
  <si>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</si>
  <si>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</si>
  <si>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</si>
  <si>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</si>
  <si>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</si>
  <si>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</si>
  <si>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</si>
  <si>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</si>
  <si>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</si>
  <si>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</si>
  <si>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</si>
  <si>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</si>
  <si>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</si>
  <si>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</si>
  <si>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</si>
  <si>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</si>
  <si>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</si>
  <si>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</si>
  <si>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</si>
  <si>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</si>
  <si>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</si>
  <si>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</si>
  <si>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</si>
  <si>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</si>
  <si>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</si>
  <si>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</si>
  <si>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</si>
  <si>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</si>
  <si>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</si>
  <si>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</si>
  <si>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</si>
  <si>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</si>
  <si>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</si>
  <si>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</si>
  <si>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</si>
  <si>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</si>
  <si>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</si>
  <si>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</si>
  <si>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</si>
  <si>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</si>
  <si>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</si>
  <si>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</si>
  <si>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</si>
  <si>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</si>
  <si>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</si>
  <si>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</si>
  <si>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</si>
  <si>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</si>
  <si>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</si>
  <si>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</si>
  <si>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</si>
  <si>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</si>
  <si>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</si>
  <si>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</si>
  <si>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</si>
  <si>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</si>
  <si>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</si>
  <si>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</si>
  <si>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</si>
  <si>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</si>
  <si>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</si>
  <si>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</si>
  <si>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</si>
  <si>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</si>
  <si>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</si>
  <si>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</si>
  <si>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</si>
  <si>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</si>
  <si>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</si>
  <si>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</si>
  <si>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</si>
  <si>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</si>
  <si>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</si>
  <si>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</si>
  <si>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</si>
  <si>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</si>
  <si>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</si>
  <si>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</si>
  <si>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</si>
  <si>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</si>
  <si>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</si>
  <si>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</si>
  <si>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</si>
  <si>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</si>
  <si>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</si>
  <si>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</si>
  <si>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</si>
  <si>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</si>
  <si>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</si>
  <si>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</si>
  <si>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</si>
  <si>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</si>
  <si>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</si>
  <si>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</si>
  <si>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</si>
  <si>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</si>
  <si>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</si>
  <si>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</si>
  <si>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</si>
  <si>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</si>
  <si>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</si>
  <si>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</si>
  <si>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</si>
  <si>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</si>
  <si>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</si>
  <si>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</si>
  <si>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</si>
  <si>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</si>
  <si>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</si>
  <si>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</si>
  <si>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</si>
  <si>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</si>
  <si>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</si>
  <si>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</si>
  <si>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</si>
  <si>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</si>
  <si>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</si>
  <si>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</si>
  <si>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</si>
  <si>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</si>
  <si>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</si>
  <si>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</si>
  <si>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</si>
  <si>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</si>
  <si>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</si>
  <si>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</si>
  <si>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</si>
  <si>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</si>
  <si>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</si>
  <si>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</si>
  <si>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</si>
  <si>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</si>
  <si>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</si>
  <si>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</si>
  <si>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</si>
  <si>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</si>
  <si>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</si>
  <si>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</si>
  <si>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</si>
  <si>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</si>
  <si>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</si>
  <si>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</si>
  <si>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</si>
  <si>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</si>
  <si>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</si>
  <si>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</si>
  <si>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</si>
  <si>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</si>
  <si>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</si>
  <si>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</si>
  <si>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</si>
  <si>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</si>
  <si>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</si>
  <si>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</si>
  <si>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</si>
  <si>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</si>
  <si>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</si>
  <si>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</si>
  <si>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</si>
  <si>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</si>
  <si>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</si>
  <si>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</si>
  <si>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</si>
  <si>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</si>
  <si>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</si>
  <si>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</si>
  <si>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</si>
  <si>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</si>
  <si>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</si>
  <si>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</si>
  <si>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</si>
  <si>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</si>
  <si>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</si>
  <si>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</si>
  <si>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</si>
  <si>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</si>
  <si>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</si>
  <si>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</si>
  <si>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</si>
  <si>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</si>
  <si>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</si>
  <si>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</si>
  <si>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</si>
  <si>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</si>
  <si>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</si>
  <si>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</si>
  <si>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</si>
  <si>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</si>
  <si>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</si>
  <si>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</si>
  <si>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</si>
  <si>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</si>
  <si>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</si>
  <si>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</si>
  <si>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</si>
  <si>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</si>
  <si>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</si>
  <si>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</si>
  <si>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</si>
  <si>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</si>
  <si>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</si>
  <si>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</si>
  <si>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</si>
  <si>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</si>
  <si>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</si>
  <si>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</si>
  <si>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</si>
  <si>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</si>
  <si>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</si>
  <si>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</si>
  <si>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</si>
  <si>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</si>
  <si>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</si>
  <si>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</si>
  <si>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</si>
  <si>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</si>
  <si>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</si>
  <si>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</si>
  <si>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</si>
  <si>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</si>
  <si>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</si>
  <si>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</si>
  <si>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</si>
  <si>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</si>
  <si>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</si>
  <si>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</si>
  <si>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</si>
  <si>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</si>
  <si>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</si>
  <si>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</si>
  <si>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</si>
  <si>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</si>
  <si>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</si>
  <si>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</si>
  <si>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</si>
  <si>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</si>
  <si>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</si>
  <si>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</si>
  <si>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</si>
  <si>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</si>
  <si>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</si>
  <si>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</si>
  <si>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</si>
  <si>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</si>
  <si>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</si>
  <si>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</si>
  <si>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</si>
  <si>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</si>
  <si>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</si>
  <si>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</si>
  <si>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</si>
  <si>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</si>
  <si>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</si>
  <si>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</si>
  <si>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</si>
  <si>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</si>
  <si>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</si>
  <si>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</si>
  <si>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</si>
  <si>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</si>
  <si>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</si>
  <si>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</si>
  <si>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</si>
  <si>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</si>
  <si>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</si>
  <si>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</si>
  <si>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</si>
  <si>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</si>
  <si>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</si>
  <si>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</si>
  <si>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</si>
  <si>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</si>
  <si>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</si>
  <si>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</si>
  <si>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</si>
  <si>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</si>
  <si>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</si>
  <si>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</si>
  <si>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</si>
  <si>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</si>
  <si>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</si>
  <si>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</si>
  <si>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</si>
  <si>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</si>
  <si>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</si>
  <si>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</si>
  <si>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</si>
  <si>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</si>
  <si>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</si>
  <si>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</si>
  <si>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</si>
  <si>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</si>
  <si>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</si>
  <si>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</si>
  <si>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</si>
  <si>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</si>
  <si>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</si>
  <si>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</si>
  <si>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</si>
  <si>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</si>
  <si>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</si>
  <si>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</si>
  <si>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</si>
  <si>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</si>
  <si>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</si>
  <si>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</si>
  <si>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</si>
  <si>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</si>
  <si>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</si>
  <si>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</si>
  <si>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</si>
  <si>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</si>
  <si>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</si>
  <si>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</si>
  <si>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</si>
  <si>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</si>
  <si>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</si>
  <si>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</si>
  <si>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</si>
  <si>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</si>
  <si>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</si>
  <si>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</si>
  <si>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</si>
  <si>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</si>
  <si>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</si>
  <si>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</si>
  <si>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</si>
  <si>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</si>
  <si>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</si>
  <si>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</si>
  <si>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</si>
  <si>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</si>
  <si>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</si>
  <si>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</si>
  <si>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</si>
  <si>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</si>
  <si>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</si>
  <si>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</si>
  <si>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</si>
  <si>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</si>
  <si>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</si>
  <si>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</si>
  <si>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</si>
  <si>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</si>
  <si>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</si>
  <si>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</si>
  <si>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</si>
  <si>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</si>
  <si>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</si>
  <si>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</si>
  <si>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</si>
  <si>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</si>
  <si>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</si>
  <si>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</si>
  <si>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</si>
  <si>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</si>
  <si>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</si>
  <si>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</si>
  <si>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</si>
  <si>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</si>
  <si>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</si>
  <si>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</si>
  <si>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</si>
  <si>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</si>
  <si>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</si>
  <si>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</si>
  <si>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</si>
  <si>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</si>
  <si>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</si>
  <si>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</si>
  <si>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</si>
  <si>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</si>
  <si>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</si>
  <si>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</si>
  <si>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</si>
  <si>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</si>
  <si>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</si>
  <si>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</si>
  <si>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</si>
  <si>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</si>
  <si>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</si>
  <si>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</si>
  <si>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</si>
  <si>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</si>
  <si>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</si>
  <si>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</si>
  <si>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</si>
  <si>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</si>
  <si>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</si>
  <si>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</si>
  <si>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</si>
  <si>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</si>
  <si>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</si>
  <si>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</si>
  <si>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</si>
  <si>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</si>
  <si>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</si>
  <si>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</si>
  <si>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</si>
  <si>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</si>
  <si>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</si>
  <si>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</si>
  <si>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</si>
  <si>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</si>
  <si>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</si>
  <si>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</si>
  <si>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</si>
  <si>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</si>
  <si>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</si>
  <si>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</si>
  <si>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</si>
  <si>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</si>
  <si>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</si>
  <si>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</si>
  <si>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</si>
  <si>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</si>
  <si>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</si>
  <si>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</si>
  <si>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</si>
  <si>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</si>
  <si>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</si>
  <si>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</si>
  <si>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</si>
  <si>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</si>
  <si>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</si>
  <si>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</si>
  <si>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</si>
  <si>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</si>
  <si>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</si>
  <si>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</si>
  <si>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</si>
  <si>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</si>
  <si>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</si>
  <si>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</si>
  <si>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</si>
  <si>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</si>
  <si>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</si>
  <si>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</si>
  <si>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</si>
  <si>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</si>
  <si>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</si>
  <si>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</si>
  <si>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</si>
  <si>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</si>
  <si>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</si>
  <si>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</si>
  <si>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</si>
  <si>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</si>
  <si>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</si>
  <si>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</si>
  <si>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</si>
  <si>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</si>
  <si>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</si>
  <si>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</si>
  <si>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</si>
  <si>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</si>
  <si>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</si>
  <si>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</si>
  <si>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</si>
  <si>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</si>
  <si>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</si>
  <si>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</si>
  <si>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</si>
  <si>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</si>
  <si>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</si>
  <si>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</si>
  <si>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</si>
  <si>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</si>
  <si>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</si>
  <si>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</si>
  <si>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</si>
  <si>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</si>
  <si>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</si>
  <si>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</si>
  <si>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</si>
  <si>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</si>
  <si>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</si>
  <si>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</si>
  <si>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</si>
  <si>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</si>
  <si>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</si>
  <si>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</si>
  <si>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</si>
  <si>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</si>
  <si>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</si>
  <si>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</si>
  <si>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</si>
  <si>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</si>
  <si>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</si>
  <si>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</si>
  <si>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</si>
  <si>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</si>
  <si>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</si>
  <si>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</si>
  <si>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</si>
  <si>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r>
      <t xml:space="preserve">4. Deuda Contingente </t>
    </r>
    <r>
      <rPr>
        <b/>
        <vertAlign val="superscript"/>
        <sz val="11"/>
        <color indexed="8"/>
        <rFont val="Calibri"/>
        <family val="2"/>
      </rPr>
      <t>1</t>
    </r>
    <r>
      <rPr>
        <b/>
        <sz val="11"/>
        <color indexed="8"/>
        <rFont val="Calibri"/>
        <family val="2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</si>
  <si>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</si>
  <si>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</si>
  <si>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</si>
  <si>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</rPr>
      <t>1</t>
    </r>
    <r>
      <rPr>
        <sz val="12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</si>
  <si>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</si>
  <si>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Sistema de Agua Potable y Alcantarillado en la Zona rural del Municipio de León, Guanajuato</t>
  </si>
  <si>
    <t>PRESIDENCIA SAPAL RURAL</t>
  </si>
  <si>
    <t>ADMINISTRACIÓN FINANCIERA Y COMERCIAL</t>
  </si>
  <si>
    <t>PLANEACIÓN, OPERACIÓN Y MANTENIMIENTO</t>
  </si>
  <si>
    <t>Al 31 de diciembre de 2018 y al 30 de junio de 2019 (b)</t>
  </si>
  <si>
    <t>Del 1 de enero al 30 de junio de 2019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</si>
</sst>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</font>
    <font>
      <sz val="12"/>
      <name val="Calibri"/>
      <family val="2"/>
    </font>
    <font>
      <vertAlign val="superscript"/>
      <sz val="12"/>
      <name val="Calibri"/>
      <family val="2"/>
    </font>
    <font>
      <sz val="8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19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" xfId="0" applyBorder="1" applyAlignment="1">
      <alignment horizontal="left" indent="3"/>
    </xf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10" fillId="0" borderId="0" xfId="0" applyFont="1"/>
    <xf numFmtId="0" fontId="9" fillId="0" borderId="3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left" indent="6"/>
    </xf>
    <xf numFmtId="0" fontId="0" fillId="0" borderId="0" xfId="0" applyFill="1" applyBorder="1"/>
    <xf numFmtId="0" fontId="0" fillId="0" borderId="1" xfId="0" applyFill="1" applyBorder="1"/>
    <xf numFmtId="0" fontId="0" fillId="0" borderId="2" xfId="0" applyFill="1" applyBorder="1"/>
    <xf numFmtId="0" fontId="9" fillId="0" borderId="1" xfId="0" applyFont="1" applyFill="1" applyBorder="1" applyAlignment="1">
      <alignment horizontal="left" indent="3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1" xfId="0" applyFont="1" applyFill="1" applyBorder="1"/>
    <xf numFmtId="43" fontId="0" fillId="0" borderId="0" xfId="0" applyNumberFormat="1"/>
    <xf numFmtId="0" fontId="8" fillId="0" borderId="2" xfId="0" applyFont="1" applyBorder="1"/>
    <xf numFmtId="0" fontId="0" fillId="0" borderId="0" xfId="0" applyFont="1"/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3" xfId="0" applyBorder="1" applyAlignment="1">
      <alignment vertical="center"/>
    </xf>
    <xf numFmtId="0" fontId="9" fillId="2" borderId="10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vertical="center"/>
      <protection locked="0"/>
    </xf>
    <xf numFmtId="0" fontId="9" fillId="0" borderId="11" xfId="0" applyFont="1" applyBorder="1" applyAlignment="1" applyProtection="1">
      <alignment vertical="center" wrapText="1"/>
      <protection locked="0"/>
    </xf>
    <xf numFmtId="0" fontId="9" fillId="0" borderId="3" xfId="0" applyFont="1" applyBorder="1" applyAlignment="1">
      <alignment horizontal="center" vertical="center" wrapText="1"/>
    </xf>
    <xf numFmtId="0" fontId="0" fillId="0" borderId="12" xfId="0" applyFill="1" applyBorder="1" applyAlignment="1">
      <alignment horizontal="left" indent="3"/>
    </xf>
    <xf numFmtId="0" fontId="9" fillId="0" borderId="1" xfId="0" applyFont="1" applyFill="1" applyBorder="1" applyAlignment="1">
      <alignment horizontal="left" vertical="center" indent="2"/>
    </xf>
    <xf numFmtId="0" fontId="9" fillId="0" borderId="12" xfId="0" applyFont="1" applyFill="1" applyBorder="1" applyAlignment="1">
      <alignment horizontal="left" indent="2"/>
    </xf>
    <xf numFmtId="0" fontId="9" fillId="0" borderId="1" xfId="0" applyFont="1" applyFill="1" applyBorder="1" applyProtection="1">
      <protection locked="0"/>
    </xf>
    <xf numFmtId="0" fontId="0" fillId="0" borderId="12" xfId="0" applyFont="1" applyFill="1" applyBorder="1" applyAlignment="1">
      <alignment horizontal="left" indent="3"/>
    </xf>
    <xf numFmtId="0" fontId="0" fillId="3" borderId="1" xfId="0" applyFill="1" applyBorder="1" applyAlignment="1">
      <alignment horizontal="left" indent="9"/>
    </xf>
    <xf numFmtId="0" fontId="0" fillId="3" borderId="1" xfId="0" applyFill="1" applyBorder="1" applyAlignment="1">
      <alignment horizontal="left" indent="3"/>
    </xf>
    <xf numFmtId="0" fontId="9" fillId="3" borderId="1" xfId="0" applyFont="1" applyFill="1" applyBorder="1" applyAlignment="1">
      <alignment horizontal="left" indent="3"/>
    </xf>
    <xf numFmtId="0" fontId="9" fillId="4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wrapText="1" indent="9"/>
    </xf>
    <xf numFmtId="0" fontId="0" fillId="0" borderId="4" xfId="0" applyFill="1" applyBorder="1"/>
    <xf numFmtId="0" fontId="9" fillId="4" borderId="13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Fill="1" applyBorder="1" applyAlignment="1">
      <alignment horizontal="left" vertical="center" indent="3"/>
    </xf>
    <xf numFmtId="0" fontId="0" fillId="0" borderId="1" xfId="0" applyFill="1" applyBorder="1" applyAlignment="1">
      <alignment horizontal="left" vertical="center" indent="6"/>
    </xf>
    <xf numFmtId="0" fontId="0" fillId="0" borderId="1" xfId="0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 indent="3"/>
    </xf>
    <xf numFmtId="0" fontId="0" fillId="0" borderId="1" xfId="0" applyFont="1" applyFill="1" applyBorder="1" applyAlignment="1">
      <alignment horizontal="left" vertical="center" indent="6"/>
    </xf>
    <xf numFmtId="0" fontId="0" fillId="0" borderId="1" xfId="0" applyFont="1" applyFill="1" applyBorder="1" applyAlignment="1">
      <alignment horizontal="left" vertical="center" wrapText="1" indent="3"/>
    </xf>
    <xf numFmtId="0" fontId="0" fillId="0" borderId="2" xfId="0" applyFill="1" applyBorder="1" applyAlignment="1">
      <alignment vertical="center"/>
    </xf>
    <xf numFmtId="0" fontId="9" fillId="0" borderId="11" xfId="0" applyFont="1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left" vertical="center" indent="9"/>
    </xf>
    <xf numFmtId="0" fontId="0" fillId="0" borderId="1" xfId="0" applyFill="1" applyBorder="1" applyAlignment="1">
      <alignment horizontal="left" vertical="center" wrapText="1" indent="6"/>
    </xf>
    <xf numFmtId="0" fontId="0" fillId="0" borderId="2" xfId="0" applyBorder="1" applyAlignment="1">
      <alignment vertical="center"/>
    </xf>
    <xf numFmtId="0" fontId="9" fillId="0" borderId="12" xfId="0" applyFont="1" applyFill="1" applyBorder="1" applyAlignment="1" applyProtection="1">
      <alignment horizontal="right" vertical="center"/>
      <protection locked="0"/>
    </xf>
    <xf numFmtId="0" fontId="0" fillId="0" borderId="12" xfId="0" applyFill="1" applyBorder="1" applyAlignment="1" applyProtection="1">
      <alignment horizontal="right" vertical="center"/>
      <protection locked="0"/>
    </xf>
    <xf numFmtId="0" fontId="0" fillId="0" borderId="12" xfId="0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 wrapText="1" indent="9"/>
    </xf>
    <xf numFmtId="0" fontId="9" fillId="0" borderId="14" xfId="0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9" fillId="0" borderId="12" xfId="0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vertical="center" wrapText="1"/>
      <protection locked="0"/>
    </xf>
    <xf numFmtId="0" fontId="0" fillId="0" borderId="12" xfId="0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9" fillId="3" borderId="1" xfId="0" applyFont="1" applyFill="1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0" fillId="3" borderId="1" xfId="0" applyFill="1" applyBorder="1" applyAlignment="1">
      <alignment vertical="center"/>
    </xf>
    <xf numFmtId="0" fontId="9" fillId="3" borderId="11" xfId="0" applyFont="1" applyFill="1" applyBorder="1" applyAlignment="1">
      <alignment horizontal="left" vertical="center" indent="3"/>
    </xf>
    <xf numFmtId="0" fontId="0" fillId="3" borderId="1" xfId="0" applyFill="1" applyBorder="1" applyAlignment="1">
      <alignment horizontal="left" vertical="center" indent="6"/>
    </xf>
    <xf numFmtId="0" fontId="0" fillId="3" borderId="1" xfId="0" applyFill="1" applyBorder="1" applyAlignment="1">
      <alignment horizontal="left" vertical="center" indent="9"/>
    </xf>
    <xf numFmtId="0" fontId="0" fillId="3" borderId="1" xfId="0" applyFill="1" applyBorder="1" applyAlignment="1">
      <alignment horizontal="left" vertical="center" indent="3"/>
    </xf>
    <xf numFmtId="0" fontId="9" fillId="3" borderId="1" xfId="0" applyFont="1" applyFill="1" applyBorder="1" applyAlignment="1">
      <alignment horizontal="left" vertical="center" indent="3"/>
    </xf>
    <xf numFmtId="0" fontId="0" fillId="0" borderId="1" xfId="0" applyBorder="1" applyAlignment="1">
      <alignment vertical="center"/>
    </xf>
    <xf numFmtId="0" fontId="9" fillId="4" borderId="23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/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/>
    <xf numFmtId="0" fontId="0" fillId="0" borderId="1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indent="2"/>
    </xf>
    <xf numFmtId="0" fontId="0" fillId="0" borderId="1" xfId="0" applyFill="1" applyBorder="1" applyAlignment="1">
      <alignment horizontal="left" vertical="center" indent="3"/>
    </xf>
    <xf numFmtId="0" fontId="0" fillId="0" borderId="1" xfId="0" applyFont="1" applyFill="1" applyBorder="1" applyAlignment="1">
      <alignment horizontal="left" vertical="center" indent="5"/>
    </xf>
    <xf numFmtId="0" fontId="0" fillId="0" borderId="1" xfId="0" applyFill="1" applyBorder="1" applyAlignment="1">
      <alignment horizontal="left" vertical="center" indent="5"/>
    </xf>
    <xf numFmtId="0" fontId="9" fillId="0" borderId="12" xfId="0" applyFont="1" applyBorder="1" applyAlignment="1">
      <alignment horizontal="left" vertical="center" indent="2"/>
    </xf>
    <xf numFmtId="0" fontId="9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5"/>
    </xf>
    <xf numFmtId="0" fontId="0" fillId="0" borderId="12" xfId="0" applyFont="1" applyFill="1" applyBorder="1" applyAlignment="1">
      <alignment horizontal="left" vertical="center" indent="2"/>
    </xf>
    <xf numFmtId="0" fontId="0" fillId="0" borderId="12" xfId="0" applyFont="1" applyFill="1" applyBorder="1" applyAlignment="1">
      <alignment horizontal="left" vertical="center" indent="3"/>
    </xf>
    <xf numFmtId="0" fontId="9" fillId="4" borderId="10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Fill="1" applyBorder="1" applyAlignment="1">
      <alignment horizontal="left" vertical="center" indent="3"/>
    </xf>
    <xf numFmtId="0" fontId="0" fillId="0" borderId="15" xfId="0" applyFill="1" applyBorder="1" applyAlignment="1">
      <alignment horizontal="left" vertical="center" indent="5"/>
    </xf>
    <xf numFmtId="0" fontId="0" fillId="0" borderId="15" xfId="0" applyFill="1" applyBorder="1" applyAlignment="1">
      <alignment horizontal="left" vertical="center" indent="7"/>
    </xf>
    <xf numFmtId="0" fontId="0" fillId="0" borderId="15" xfId="0" applyFill="1" applyBorder="1" applyAlignment="1" applyProtection="1">
      <alignment horizontal="left" vertical="center" indent="5"/>
      <protection locked="0"/>
    </xf>
    <xf numFmtId="0" fontId="8" fillId="0" borderId="2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164" fontId="0" fillId="0" borderId="1" xfId="0" applyNumberFormat="1" applyFill="1" applyBorder="1" applyAlignment="1" applyProtection="1">
      <alignment vertical="center"/>
      <protection locked="0"/>
    </xf>
    <xf numFmtId="16" fontId="0" fillId="0" borderId="1" xfId="0" applyNumberFormat="1" applyFill="1" applyBorder="1" applyAlignment="1">
      <alignment vertical="center"/>
    </xf>
    <xf numFmtId="0" fontId="0" fillId="0" borderId="1" xfId="0" applyFill="1" applyBorder="1" applyAlignment="1" applyProtection="1">
      <alignment horizontal="left" vertical="center" indent="4"/>
      <protection locked="0"/>
    </xf>
    <xf numFmtId="0" fontId="8" fillId="0" borderId="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 wrapText="1" indent="3"/>
    </xf>
    <xf numFmtId="0" fontId="13" fillId="0" borderId="1" xfId="0" applyFont="1" applyFill="1" applyBorder="1" applyProtection="1">
      <protection locked="0"/>
    </xf>
    <xf numFmtId="0" fontId="14" fillId="4" borderId="24" xfId="0" applyFont="1" applyFill="1" applyBorder="1" applyAlignment="1"/>
    <xf numFmtId="0" fontId="15" fillId="4" borderId="24" xfId="0" applyFont="1" applyFill="1" applyBorder="1" applyAlignment="1"/>
    <xf numFmtId="0" fontId="9" fillId="0" borderId="1" xfId="0" applyFont="1" applyFill="1" applyBorder="1" applyAlignment="1">
      <alignment horizontal="left" vertical="center" wrapText="1" indent="3"/>
    </xf>
    <xf numFmtId="0" fontId="9" fillId="0" borderId="2" xfId="0" applyFont="1" applyFill="1" applyBorder="1" applyAlignment="1">
      <alignment horizontal="left" vertical="center" wrapText="1" indent="3"/>
    </xf>
    <xf numFmtId="0" fontId="0" fillId="0" borderId="11" xfId="0" applyFill="1" applyBorder="1" applyProtection="1">
      <protection locked="0"/>
    </xf>
    <xf numFmtId="0" fontId="15" fillId="4" borderId="24" xfId="0" applyFont="1" applyFill="1" applyBorder="1"/>
    <xf numFmtId="0" fontId="0" fillId="0" borderId="11" xfId="0" applyFill="1" applyBorder="1" applyAlignment="1" applyProtection="1">
      <alignment vertical="center"/>
      <protection locked="0"/>
    </xf>
    <xf numFmtId="0" fontId="15" fillId="4" borderId="24" xfId="0" applyFont="1" applyFill="1" applyBorder="1" applyAlignment="1">
      <alignment vertical="center"/>
    </xf>
    <xf numFmtId="0" fontId="0" fillId="0" borderId="11" xfId="0" applyFill="1" applyBorder="1" applyAlignment="1">
      <alignment horizontal="left" vertical="center" indent="6"/>
    </xf>
    <xf numFmtId="0" fontId="9" fillId="0" borderId="1" xfId="0" applyFont="1" applyFill="1" applyBorder="1" applyAlignment="1">
      <alignment horizontal="left" vertical="center" wrapText="1" indent="9"/>
    </xf>
    <xf numFmtId="0" fontId="0" fillId="0" borderId="1" xfId="0" applyFill="1" applyBorder="1" applyAlignment="1">
      <alignment horizontal="left" vertical="center" indent="12"/>
    </xf>
    <xf numFmtId="0" fontId="0" fillId="4" borderId="24" xfId="0" applyFill="1" applyBorder="1" applyAlignment="1">
      <alignment vertical="center"/>
    </xf>
    <xf numFmtId="0" fontId="0" fillId="0" borderId="1" xfId="0" applyFill="1" applyBorder="1" applyAlignment="1">
      <alignment horizontal="left" vertical="center" wrapText="1" indent="3"/>
    </xf>
    <xf numFmtId="0" fontId="9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24" xfId="0" applyFill="1" applyBorder="1"/>
    <xf numFmtId="0" fontId="9" fillId="4" borderId="10" xfId="0" applyFont="1" applyFill="1" applyBorder="1" applyAlignment="1">
      <alignment horizontal="left" vertical="center"/>
    </xf>
    <xf numFmtId="0" fontId="9" fillId="4" borderId="3" xfId="0" applyFont="1" applyFill="1" applyBorder="1" applyAlignment="1" applyProtection="1">
      <alignment horizontal="center" vertical="center"/>
      <protection locked="0"/>
    </xf>
    <xf numFmtId="0" fontId="9" fillId="4" borderId="13" xfId="0" applyFont="1" applyFill="1" applyBorder="1" applyAlignment="1">
      <alignment horizontal="left" vertical="center" indent="2"/>
    </xf>
    <xf numFmtId="0" fontId="9" fillId="0" borderId="1" xfId="0" applyFont="1" applyBorder="1" applyAlignment="1">
      <alignment horizontal="left" vertical="center" wrapText="1" indent="3"/>
    </xf>
    <xf numFmtId="0" fontId="0" fillId="0" borderId="1" xfId="0" applyBorder="1" applyAlignment="1">
      <alignment horizontal="left" vertical="center" wrapText="1" indent="6"/>
    </xf>
    <xf numFmtId="0" fontId="0" fillId="0" borderId="1" xfId="0" applyBorder="1" applyAlignment="1">
      <alignment horizontal="left" vertical="center" wrapText="1" indent="3"/>
    </xf>
    <xf numFmtId="0" fontId="0" fillId="0" borderId="1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2" xfId="0" applyBorder="1" applyAlignment="1">
      <alignment horizontal="left" vertical="center" wrapText="1" indent="3"/>
    </xf>
    <xf numFmtId="0" fontId="9" fillId="0" borderId="2" xfId="0" applyFont="1" applyFill="1" applyBorder="1" applyAlignment="1">
      <alignment horizontal="left" vertical="center" indent="3"/>
    </xf>
    <xf numFmtId="0" fontId="0" fillId="0" borderId="1" xfId="0" applyFill="1" applyBorder="1" applyAlignment="1" applyProtection="1">
      <alignment horizontal="left" vertical="center" indent="6"/>
      <protection locked="0"/>
    </xf>
    <xf numFmtId="0" fontId="13" fillId="0" borderId="0" xfId="0" applyFont="1"/>
    <xf numFmtId="0" fontId="7" fillId="0" borderId="12" xfId="0" applyFont="1" applyFill="1" applyBorder="1" applyProtection="1">
      <protection locked="0"/>
    </xf>
    <xf numFmtId="0" fontId="16" fillId="2" borderId="16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9" fillId="4" borderId="19" xfId="0" applyFont="1" applyFill="1" applyBorder="1" applyAlignment="1" applyProtection="1">
      <alignment horizontal="center" vertical="center"/>
    </xf>
    <xf numFmtId="0" fontId="9" fillId="4" borderId="20" xfId="0" applyFont="1" applyFill="1" applyBorder="1" applyAlignment="1" applyProtection="1">
      <alignment horizontal="center" vertical="center"/>
    </xf>
    <xf numFmtId="0" fontId="9" fillId="4" borderId="14" xfId="0" applyFont="1" applyFill="1" applyBorder="1" applyAlignment="1" applyProtection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5" xfId="0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center" vertical="center"/>
    </xf>
    <xf numFmtId="0" fontId="9" fillId="4" borderId="12" xfId="0" applyFont="1" applyFill="1" applyBorder="1" applyAlignment="1" applyProtection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12" fillId="0" borderId="22" xfId="0" applyFont="1" applyBorder="1" applyAlignment="1">
      <alignment horizontal="left" vertical="center"/>
    </xf>
    <xf numFmtId="0" fontId="17" fillId="0" borderId="0" xfId="0" applyFont="1" applyFill="1" applyBorder="1" applyAlignment="1">
      <alignment horizontal="justify" vertical="center" wrapText="1"/>
    </xf>
    <xf numFmtId="0" fontId="16" fillId="0" borderId="22" xfId="0" applyFont="1" applyBorder="1" applyAlignment="1">
      <alignment horizontal="left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 applyProtection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 applyProtection="1">
      <alignment horizontal="center" vertical="center"/>
    </xf>
    <xf numFmtId="0" fontId="12" fillId="0" borderId="11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/>
    </xf>
    <xf numFmtId="0" fontId="9" fillId="4" borderId="13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 applyProtection="1">
      <alignment horizontal="center" vertical="center"/>
      <protection locked="0"/>
    </xf>
    <xf numFmtId="0" fontId="9" fillId="4" borderId="2" xfId="0" applyFont="1" applyFill="1" applyBorder="1" applyAlignment="1" applyProtection="1">
      <alignment horizontal="center" vertical="center"/>
      <protection locked="0"/>
    </xf>
    <xf numFmtId="0" fontId="9" fillId="4" borderId="11" xfId="0" applyFont="1" applyFill="1" applyBorder="1" applyAlignment="1" applyProtection="1">
      <alignment horizontal="left" vertical="center"/>
    </xf>
    <xf numFmtId="0" fontId="9" fillId="4" borderId="2" xfId="0" applyFont="1" applyFill="1" applyBorder="1" applyAlignment="1" applyProtection="1">
      <alignment horizontal="left" vertical="center"/>
    </xf>
    <xf numFmtId="0" fontId="9" fillId="4" borderId="11" xfId="0" applyFont="1" applyFill="1" applyBorder="1" applyAlignment="1" applyProtection="1">
      <alignment horizontal="center" vertical="center" wrapText="1"/>
      <protection locked="0"/>
    </xf>
    <xf numFmtId="0" fontId="9" fillId="4" borderId="2" xfId="0" applyFont="1" applyFill="1" applyBorder="1" applyAlignment="1" applyProtection="1">
      <alignment horizontal="center" vertical="center" wrapText="1"/>
      <protection locked="0"/>
    </xf>
    <xf numFmtId="0" fontId="9" fillId="4" borderId="11" xfId="0" applyFont="1" applyFill="1" applyBorder="1" applyAlignment="1" applyProtection="1">
      <alignment horizontal="center" vertical="center" wrapText="1"/>
    </xf>
    <xf numFmtId="0" fontId="9" fillId="4" borderId="2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 applyProtection="1">
      <alignment horizontal="left" vertical="center" wrapText="1"/>
    </xf>
    <xf numFmtId="0" fontId="9" fillId="4" borderId="2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workbookViewId="0">
      <selection activeCell="C3" sqref="C3:D3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3">
      <c r="A1" s="147" t="s">
        <v>829</v>
      </c>
      <c r="B1" s="148"/>
      <c r="C1" s="148"/>
      <c r="D1" s="148"/>
      <c r="E1" s="149"/>
    </row>
    <row r="2" spans="1:5" s="7" customFormat="1" x14ac:dyDescent="0.25">
      <c r="A2" s="25"/>
      <c r="E2" s="26"/>
    </row>
    <row r="3" spans="1:5" s="7" customFormat="1" ht="26.25" customHeight="1" x14ac:dyDescent="0.25">
      <c r="A3" s="25"/>
      <c r="B3" s="30" t="s">
        <v>792</v>
      </c>
      <c r="C3" s="150" t="s">
        <v>3302</v>
      </c>
      <c r="D3" s="150"/>
      <c r="E3" s="26"/>
    </row>
    <row r="4" spans="1:5" s="7" customFormat="1" x14ac:dyDescent="0.25">
      <c r="A4" s="25"/>
      <c r="E4" s="26"/>
    </row>
    <row r="5" spans="1:5" s="7" customFormat="1" ht="26.25" customHeight="1" x14ac:dyDescent="0.25">
      <c r="A5" s="25"/>
      <c r="B5" s="30" t="s">
        <v>795</v>
      </c>
      <c r="E5" s="26"/>
    </row>
    <row r="6" spans="1:5" s="7" customFormat="1" x14ac:dyDescent="0.25">
      <c r="A6" s="25"/>
      <c r="E6" s="26"/>
    </row>
    <row r="7" spans="1:5" s="7" customFormat="1" ht="26.25" customHeight="1" x14ac:dyDescent="0.25">
      <c r="A7" s="25"/>
      <c r="B7" s="30" t="s">
        <v>796</v>
      </c>
      <c r="E7" s="26"/>
    </row>
    <row r="8" spans="1:5" s="7" customFormat="1" x14ac:dyDescent="0.25">
      <c r="A8" s="25"/>
      <c r="E8" s="26"/>
    </row>
    <row r="9" spans="1:5" s="7" customFormat="1" ht="26.25" customHeight="1" x14ac:dyDescent="0.25">
      <c r="A9" s="25"/>
      <c r="B9" s="30" t="s">
        <v>794</v>
      </c>
      <c r="E9" s="26"/>
    </row>
    <row r="10" spans="1:5" s="7" customFormat="1" x14ac:dyDescent="0.25">
      <c r="A10" s="25"/>
      <c r="E10" s="26"/>
    </row>
    <row r="11" spans="1:5" s="7" customFormat="1" ht="26.25" customHeight="1" x14ac:dyDescent="0.25">
      <c r="A11" s="25"/>
      <c r="B11" s="30" t="s">
        <v>793</v>
      </c>
      <c r="E11" s="26"/>
    </row>
    <row r="12" spans="1:5" s="7" customFormat="1" ht="15.75" thickBot="1" x14ac:dyDescent="0.3">
      <c r="A12" s="27"/>
      <c r="B12" s="28"/>
      <c r="C12" s="28"/>
      <c r="D12" s="28"/>
      <c r="E12" s="29"/>
    </row>
  </sheetData>
  <sheetProtection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31" r:id="rId4" name="ComboBox4">
          <controlPr locked="0" defaultSize="0" autoLine="0" listFillRange="datos!E45:E78" r:id="rId5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4" name="ComboBox4"/>
      </mc:Fallback>
    </mc:AlternateContent>
    <mc:AlternateContent xmlns:mc="http://schemas.openxmlformats.org/markup-compatibility/2006">
      <mc:Choice Requires="x14">
        <control shapeId="1030" r:id="rId6" name="ComboBox3">
          <controlPr locked="0" defaultSize="0" autoLine="0" listFillRange="datos!B45:B48" r:id="rId7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6" name="ComboBox3"/>
      </mc:Fallback>
    </mc:AlternateContent>
    <mc:AlternateContent xmlns:mc="http://schemas.openxmlformats.org/markup-compatibility/2006">
      <mc:Choice Requires="x14">
        <control shapeId="1028" r:id="rId8" name="ComboBox2">
          <controlPr locked="0" defaultSize="0" autoFill="0" autoLine="0" listFillRange="datos!Y2:Y48" r:id="rId9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8" name="ComboBox2"/>
      </mc:Fallback>
    </mc:AlternateContent>
    <mc:AlternateContent xmlns:mc="http://schemas.openxmlformats.org/markup-compatibility/2006">
      <mc:Choice Requires="x14">
        <control shapeId="1026" r:id="rId10" name="ComboBox1">
          <controlPr locked="0" defaultSize="0" autoLine="0" listFillRange="datos!B2:B33" r:id="rId11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10" name="ComboBox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topLeftCell="A57" workbookViewId="0">
      <selection activeCell="D75" sqref="D75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91" customFormat="1" ht="37.5" customHeight="1" x14ac:dyDescent="0.25">
      <c r="A1" s="163" t="s">
        <v>542</v>
      </c>
      <c r="B1" s="163"/>
      <c r="C1" s="163"/>
      <c r="D1" s="163"/>
      <c r="E1" s="111"/>
      <c r="F1" s="111"/>
      <c r="G1" s="111"/>
      <c r="H1" s="111"/>
      <c r="I1" s="111"/>
      <c r="J1" s="111"/>
      <c r="K1" s="111"/>
    </row>
    <row r="2" spans="1:11" x14ac:dyDescent="0.25">
      <c r="A2" s="151" t="str">
        <f>ENTE_PUBLICO_A</f>
        <v>Sistema de Agua Potable y Alcantarillado en la Zona rural del Municipio de León, Guanajuato, Gobierno del Estado de Guanajuato (a)</v>
      </c>
      <c r="B2" s="152"/>
      <c r="C2" s="152"/>
      <c r="D2" s="153"/>
    </row>
    <row r="3" spans="1:11" x14ac:dyDescent="0.25">
      <c r="A3" s="154" t="s">
        <v>166</v>
      </c>
      <c r="B3" s="155"/>
      <c r="C3" s="155"/>
      <c r="D3" s="156"/>
    </row>
    <row r="4" spans="1:11" x14ac:dyDescent="0.25">
      <c r="A4" s="157" t="str">
        <f>TRIMESTRE</f>
        <v>Del 1 de enero al 30 de junio de 2019 (b)</v>
      </c>
      <c r="B4" s="158"/>
      <c r="C4" s="158"/>
      <c r="D4" s="159"/>
    </row>
    <row r="5" spans="1:11" x14ac:dyDescent="0.25">
      <c r="A5" s="160" t="s">
        <v>118</v>
      </c>
      <c r="B5" s="161"/>
      <c r="C5" s="161"/>
      <c r="D5" s="162"/>
    </row>
    <row r="6" spans="1:11" x14ac:dyDescent="0.25"/>
    <row r="7" spans="1:11" ht="39" customHeight="1" x14ac:dyDescent="0.25">
      <c r="A7" s="116" t="s">
        <v>0</v>
      </c>
      <c r="B7" s="45" t="s">
        <v>181</v>
      </c>
      <c r="C7" s="45" t="s">
        <v>167</v>
      </c>
      <c r="D7" s="45" t="s">
        <v>182</v>
      </c>
    </row>
    <row r="8" spans="1:11" x14ac:dyDescent="0.25">
      <c r="A8" s="55" t="s">
        <v>168</v>
      </c>
      <c r="B8" s="40">
        <f>SUM(B9:B11)</f>
        <v>105653018</v>
      </c>
      <c r="C8" s="40">
        <f>SUM(C9:C11)</f>
        <v>35315988.619999997</v>
      </c>
      <c r="D8" s="40">
        <f>SUM(D9:D11)</f>
        <v>35315988.619999997</v>
      </c>
    </row>
    <row r="9" spans="1:11" x14ac:dyDescent="0.25">
      <c r="A9" s="53" t="s">
        <v>169</v>
      </c>
      <c r="B9" s="23">
        <v>105653018</v>
      </c>
      <c r="C9" s="23">
        <v>35315988.619999997</v>
      </c>
      <c r="D9" s="23">
        <v>35315988.619999997</v>
      </c>
    </row>
    <row r="10" spans="1:11" x14ac:dyDescent="0.25">
      <c r="A10" s="53" t="s">
        <v>170</v>
      </c>
      <c r="B10" s="23">
        <v>0</v>
      </c>
      <c r="C10" s="23">
        <v>0</v>
      </c>
      <c r="D10" s="23">
        <v>0</v>
      </c>
    </row>
    <row r="11" spans="1:11" x14ac:dyDescent="0.25">
      <c r="A11" s="53" t="s">
        <v>171</v>
      </c>
      <c r="B11" s="23">
        <f>B44</f>
        <v>0</v>
      </c>
      <c r="C11" s="23">
        <f>C44</f>
        <v>0</v>
      </c>
      <c r="D11" s="23">
        <f>D44</f>
        <v>0</v>
      </c>
    </row>
    <row r="12" spans="1:11" x14ac:dyDescent="0.25">
      <c r="A12" s="95"/>
      <c r="B12" s="12"/>
      <c r="C12" s="12"/>
      <c r="D12" s="12"/>
    </row>
    <row r="13" spans="1:11" x14ac:dyDescent="0.25">
      <c r="A13" s="55" t="s">
        <v>180</v>
      </c>
      <c r="B13" s="40">
        <f>B14+B15</f>
        <v>105653018</v>
      </c>
      <c r="C13" s="40">
        <f>C14+C15</f>
        <v>35226131.359999999</v>
      </c>
      <c r="D13" s="40">
        <f>D14+D15</f>
        <v>35226131.359999999</v>
      </c>
    </row>
    <row r="14" spans="1:11" x14ac:dyDescent="0.25">
      <c r="A14" s="53" t="s">
        <v>172</v>
      </c>
      <c r="B14" s="23">
        <v>105653018</v>
      </c>
      <c r="C14" s="23">
        <v>35226131.359999999</v>
      </c>
      <c r="D14" s="23">
        <v>35226131.359999999</v>
      </c>
    </row>
    <row r="15" spans="1:11" x14ac:dyDescent="0.25">
      <c r="A15" s="53" t="s">
        <v>173</v>
      </c>
      <c r="B15" s="23">
        <v>0</v>
      </c>
      <c r="C15" s="23">
        <v>0</v>
      </c>
      <c r="D15" s="23">
        <v>0</v>
      </c>
    </row>
    <row r="16" spans="1:11" x14ac:dyDescent="0.25">
      <c r="A16" s="95"/>
      <c r="B16" s="12"/>
      <c r="C16" s="12"/>
      <c r="D16" s="12"/>
    </row>
    <row r="17" spans="1:4" x14ac:dyDescent="0.25">
      <c r="A17" s="55" t="s">
        <v>174</v>
      </c>
      <c r="B17" s="118">
        <f>B18+B19</f>
        <v>0</v>
      </c>
      <c r="C17" s="40">
        <f>C18+C19</f>
        <v>0</v>
      </c>
      <c r="D17" s="40">
        <f>D18+D19</f>
        <v>0</v>
      </c>
    </row>
    <row r="18" spans="1:4" x14ac:dyDescent="0.25">
      <c r="A18" s="53" t="s">
        <v>175</v>
      </c>
      <c r="B18" s="119">
        <v>0</v>
      </c>
      <c r="C18" s="23">
        <v>0</v>
      </c>
      <c r="D18" s="23">
        <v>0</v>
      </c>
    </row>
    <row r="19" spans="1:4" x14ac:dyDescent="0.25">
      <c r="A19" s="53" t="s">
        <v>176</v>
      </c>
      <c r="B19" s="119">
        <v>0</v>
      </c>
      <c r="C19" s="23">
        <v>0</v>
      </c>
      <c r="D19" s="117">
        <v>0</v>
      </c>
    </row>
    <row r="20" spans="1:4" x14ac:dyDescent="0.25">
      <c r="A20" s="95"/>
      <c r="B20" s="12"/>
      <c r="C20" s="12"/>
      <c r="D20" s="12"/>
    </row>
    <row r="21" spans="1:4" x14ac:dyDescent="0.25">
      <c r="A21" s="55" t="s">
        <v>177</v>
      </c>
      <c r="B21" s="40">
        <f>B8-B13+B17</f>
        <v>0</v>
      </c>
      <c r="C21" s="40">
        <f>C8-C13+C17</f>
        <v>89857.259999997914</v>
      </c>
      <c r="D21" s="40">
        <f>D8-D13+D17</f>
        <v>89857.259999997914</v>
      </c>
    </row>
    <row r="22" spans="1:4" x14ac:dyDescent="0.25">
      <c r="A22" s="55"/>
      <c r="B22" s="12"/>
      <c r="C22" s="12"/>
      <c r="D22" s="12"/>
    </row>
    <row r="23" spans="1:4" x14ac:dyDescent="0.25">
      <c r="A23" s="55" t="s">
        <v>178</v>
      </c>
      <c r="B23" s="40">
        <f>B21-B11</f>
        <v>0</v>
      </c>
      <c r="C23" s="40">
        <f>C21-C11</f>
        <v>89857.259999997914</v>
      </c>
      <c r="D23" s="40">
        <f>D21-D11</f>
        <v>89857.259999997914</v>
      </c>
    </row>
    <row r="24" spans="1:4" x14ac:dyDescent="0.25">
      <c r="A24" s="55"/>
      <c r="B24" s="17"/>
      <c r="C24" s="17"/>
      <c r="D24" s="17"/>
    </row>
    <row r="25" spans="1:4" x14ac:dyDescent="0.25">
      <c r="A25" s="120" t="s">
        <v>179</v>
      </c>
      <c r="B25" s="40">
        <f>B23-B17</f>
        <v>0</v>
      </c>
      <c r="C25" s="40">
        <f>C23-C17</f>
        <v>89857.259999997914</v>
      </c>
      <c r="D25" s="40">
        <f>D23-D17</f>
        <v>89857.259999997914</v>
      </c>
    </row>
    <row r="26" spans="1:4" x14ac:dyDescent="0.25">
      <c r="A26" s="121"/>
      <c r="B26" s="13"/>
      <c r="C26" s="13"/>
      <c r="D26" s="13"/>
    </row>
    <row r="27" spans="1:4" x14ac:dyDescent="0.25">
      <c r="A27" s="90"/>
    </row>
    <row r="28" spans="1:4" ht="30" customHeight="1" x14ac:dyDescent="0.25">
      <c r="A28" s="116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0</v>
      </c>
      <c r="C29" s="61">
        <f>C30+C31</f>
        <v>0</v>
      </c>
      <c r="D29" s="61">
        <f>D30+D31</f>
        <v>0</v>
      </c>
    </row>
    <row r="30" spans="1:4" x14ac:dyDescent="0.25">
      <c r="A30" s="53" t="s">
        <v>187</v>
      </c>
      <c r="B30" s="60">
        <v>0</v>
      </c>
      <c r="C30" s="60">
        <v>0</v>
      </c>
      <c r="D30" s="60">
        <v>0</v>
      </c>
    </row>
    <row r="31" spans="1:4" x14ac:dyDescent="0.25">
      <c r="A31" s="53" t="s">
        <v>188</v>
      </c>
      <c r="B31" s="60">
        <v>0</v>
      </c>
      <c r="C31" s="60">
        <v>0</v>
      </c>
      <c r="D31" s="60">
        <v>0</v>
      </c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61">
        <f>B25+B29</f>
        <v>0</v>
      </c>
      <c r="C33" s="61">
        <f>C25+C29</f>
        <v>89857.259999997914</v>
      </c>
      <c r="D33" s="61">
        <f>D25+D29</f>
        <v>89857.259999997914</v>
      </c>
    </row>
    <row r="34" spans="1:4" x14ac:dyDescent="0.25">
      <c r="A34" s="58"/>
      <c r="B34" s="58"/>
      <c r="C34" s="58"/>
      <c r="D34" s="58"/>
    </row>
    <row r="35" spans="1:4" x14ac:dyDescent="0.25">
      <c r="A35" s="90"/>
    </row>
    <row r="36" spans="1:4" ht="30" x14ac:dyDescent="0.25">
      <c r="A36" s="116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0</v>
      </c>
      <c r="C37" s="61">
        <f>C38+C39</f>
        <v>0</v>
      </c>
      <c r="D37" s="61">
        <f>D38+D39</f>
        <v>0</v>
      </c>
    </row>
    <row r="38" spans="1:4" x14ac:dyDescent="0.25">
      <c r="A38" s="53" t="s">
        <v>192</v>
      </c>
      <c r="B38" s="60">
        <v>0</v>
      </c>
      <c r="C38" s="60">
        <v>0</v>
      </c>
      <c r="D38" s="60">
        <v>0</v>
      </c>
    </row>
    <row r="39" spans="1:4" x14ac:dyDescent="0.25">
      <c r="A39" s="53" t="s">
        <v>193</v>
      </c>
      <c r="B39" s="60">
        <v>0</v>
      </c>
      <c r="C39" s="60">
        <v>0</v>
      </c>
      <c r="D39" s="60">
        <v>0</v>
      </c>
    </row>
    <row r="40" spans="1:4" x14ac:dyDescent="0.25">
      <c r="A40" s="55" t="s">
        <v>194</v>
      </c>
      <c r="B40" s="61">
        <f>B41+B42</f>
        <v>0</v>
      </c>
      <c r="C40" s="61">
        <f>C41+C42</f>
        <v>0</v>
      </c>
      <c r="D40" s="61">
        <f>D41+D42</f>
        <v>0</v>
      </c>
    </row>
    <row r="41" spans="1:4" x14ac:dyDescent="0.25">
      <c r="A41" s="53" t="s">
        <v>195</v>
      </c>
      <c r="B41" s="60">
        <v>0</v>
      </c>
      <c r="C41" s="60">
        <v>0</v>
      </c>
      <c r="D41" s="60">
        <v>0</v>
      </c>
    </row>
    <row r="42" spans="1:4" x14ac:dyDescent="0.25">
      <c r="A42" s="53" t="s">
        <v>196</v>
      </c>
      <c r="B42" s="60">
        <v>0</v>
      </c>
      <c r="C42" s="60">
        <v>0</v>
      </c>
      <c r="D42" s="60">
        <v>0</v>
      </c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0</v>
      </c>
      <c r="C44" s="61">
        <f>C37-C40</f>
        <v>0</v>
      </c>
      <c r="D44" s="61">
        <f>D37-D40</f>
        <v>0</v>
      </c>
    </row>
    <row r="45" spans="1:4" x14ac:dyDescent="0.25">
      <c r="A45" s="143"/>
      <c r="B45" s="58"/>
      <c r="C45" s="58"/>
      <c r="D45" s="58"/>
    </row>
    <row r="46" spans="1:4" x14ac:dyDescent="0.25"/>
    <row r="47" spans="1:4" ht="30" x14ac:dyDescent="0.25">
      <c r="A47" s="116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6" t="s">
        <v>198</v>
      </c>
      <c r="B48" s="124">
        <f>B9</f>
        <v>105653018</v>
      </c>
      <c r="C48" s="124">
        <f>C9</f>
        <v>35315988.619999997</v>
      </c>
      <c r="D48" s="124">
        <f>D9</f>
        <v>35315988.619999997</v>
      </c>
    </row>
    <row r="49" spans="1:4" x14ac:dyDescent="0.25">
      <c r="A49" s="127" t="s">
        <v>199</v>
      </c>
      <c r="B49" s="61">
        <f>B50-B51</f>
        <v>0</v>
      </c>
      <c r="C49" s="61">
        <f>C50-C51</f>
        <v>0</v>
      </c>
      <c r="D49" s="61">
        <f>D50-D51</f>
        <v>0</v>
      </c>
    </row>
    <row r="50" spans="1:4" x14ac:dyDescent="0.25">
      <c r="A50" s="128" t="s">
        <v>192</v>
      </c>
      <c r="B50" s="60">
        <v>0</v>
      </c>
      <c r="C50" s="60">
        <v>0</v>
      </c>
      <c r="D50" s="60">
        <v>0</v>
      </c>
    </row>
    <row r="51" spans="1:4" x14ac:dyDescent="0.25">
      <c r="A51" s="128" t="s">
        <v>195</v>
      </c>
      <c r="B51" s="60">
        <v>0</v>
      </c>
      <c r="C51" s="60">
        <v>0</v>
      </c>
      <c r="D51" s="60">
        <v>0</v>
      </c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60">
        <f>B14</f>
        <v>105653018</v>
      </c>
      <c r="C53" s="60">
        <f>C14</f>
        <v>35226131.359999999</v>
      </c>
      <c r="D53" s="60">
        <f>D14</f>
        <v>35226131.359999999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5">
        <f>B18</f>
        <v>0</v>
      </c>
      <c r="C55" s="60">
        <f>C18</f>
        <v>0</v>
      </c>
      <c r="D55" s="60">
        <f>D18</f>
        <v>0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20" t="s">
        <v>201</v>
      </c>
      <c r="B57" s="61">
        <f>B48+B49-B53+B55</f>
        <v>0</v>
      </c>
      <c r="C57" s="61">
        <f>C48+C49-C53+C55</f>
        <v>89857.259999997914</v>
      </c>
      <c r="D57" s="61">
        <f>D48+D49-D53+D55</f>
        <v>89857.259999997914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20" t="s">
        <v>200</v>
      </c>
      <c r="B59" s="61">
        <f>B57-B49</f>
        <v>0</v>
      </c>
      <c r="C59" s="61">
        <f>C57-C49</f>
        <v>89857.259999997914</v>
      </c>
      <c r="D59" s="61">
        <f>D57-D49</f>
        <v>89857.259999997914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6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6" t="s">
        <v>170</v>
      </c>
      <c r="B63" s="122">
        <f>B10</f>
        <v>0</v>
      </c>
      <c r="C63" s="122">
        <f>C10</f>
        <v>0</v>
      </c>
      <c r="D63" s="122">
        <f>D10</f>
        <v>0</v>
      </c>
    </row>
    <row r="64" spans="1:4" ht="30" x14ac:dyDescent="0.25">
      <c r="A64" s="127" t="s">
        <v>202</v>
      </c>
      <c r="B64" s="40">
        <f>B65-B66</f>
        <v>0</v>
      </c>
      <c r="C64" s="40">
        <f>C65-C66</f>
        <v>0</v>
      </c>
      <c r="D64" s="40">
        <f>D65-D66</f>
        <v>0</v>
      </c>
    </row>
    <row r="65" spans="1:4" x14ac:dyDescent="0.25">
      <c r="A65" s="128" t="s">
        <v>193</v>
      </c>
      <c r="B65" s="23">
        <v>0</v>
      </c>
      <c r="C65" s="23">
        <v>0</v>
      </c>
      <c r="D65" s="23">
        <v>0</v>
      </c>
    </row>
    <row r="66" spans="1:4" x14ac:dyDescent="0.25">
      <c r="A66" s="128" t="s">
        <v>196</v>
      </c>
      <c r="B66" s="23">
        <v>0</v>
      </c>
      <c r="C66" s="23">
        <v>0</v>
      </c>
      <c r="D66" s="23">
        <v>0</v>
      </c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23">
        <f>B15</f>
        <v>0</v>
      </c>
      <c r="C68" s="23">
        <f>C15</f>
        <v>0</v>
      </c>
      <c r="D68" s="23">
        <f>D15</f>
        <v>0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3">
        <f>B19</f>
        <v>0</v>
      </c>
      <c r="C70" s="23">
        <f>C19</f>
        <v>0</v>
      </c>
      <c r="D70" s="23">
        <f>D19</f>
        <v>0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20" t="s">
        <v>205</v>
      </c>
      <c r="B72" s="40">
        <f>B63+B64-B68+B70</f>
        <v>0</v>
      </c>
      <c r="C72" s="40">
        <f>C63+C64-C68+C70</f>
        <v>0</v>
      </c>
      <c r="D72" s="40">
        <f>D63+D64-D68+D70</f>
        <v>0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20" t="s">
        <v>204</v>
      </c>
      <c r="B74" s="40">
        <f>B72-B64</f>
        <v>0</v>
      </c>
      <c r="C74" s="40">
        <f>C72-C64</f>
        <v>0</v>
      </c>
      <c r="D74" s="40">
        <f>D72-D64</f>
        <v>0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 x14ac:dyDescent="0.2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8">
        <f>'Formato 4'!B8</f>
        <v>105653018</v>
      </c>
      <c r="Q2" s="18">
        <f>'Formato 4'!C8</f>
        <v>35315988.619999997</v>
      </c>
      <c r="R2" s="18">
        <f>'Formato 4'!D8</f>
        <v>35315988.619999997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105653018</v>
      </c>
      <c r="Q3" s="18">
        <f>'Formato 4'!C9</f>
        <v>35315988.619999997</v>
      </c>
      <c r="R3" s="18">
        <f>'Formato 4'!D9</f>
        <v>35315988.619999997</v>
      </c>
      <c r="S3" s="18"/>
      <c r="T3" s="18"/>
      <c r="U3" s="18"/>
      <c r="V3" s="18"/>
    </row>
    <row r="4" spans="1:25" x14ac:dyDescent="0.25">
      <c r="A4" s="3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8">
        <f>'Formato 4'!B10</f>
        <v>0</v>
      </c>
      <c r="Q4" s="18">
        <f>'Formato 4'!C10</f>
        <v>0</v>
      </c>
      <c r="R4" s="18">
        <f>'Formato 4'!D10</f>
        <v>0</v>
      </c>
      <c r="S4" s="18"/>
      <c r="T4" s="18"/>
      <c r="U4" s="18"/>
      <c r="V4" s="18"/>
    </row>
    <row r="5" spans="1:25" x14ac:dyDescent="0.25">
      <c r="A5" s="3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x14ac:dyDescent="0.25">
      <c r="A6" s="3" t="str">
        <f t="shared" si="0"/>
        <v>4,2,0,0,0,0,0</v>
      </c>
      <c r="B6">
        <v>4</v>
      </c>
      <c r="C6">
        <v>2</v>
      </c>
      <c r="I6" t="s">
        <v>710</v>
      </c>
      <c r="P6" s="18">
        <f>'Formato 4'!B13</f>
        <v>105653018</v>
      </c>
      <c r="Q6" s="18">
        <f>'Formato 4'!C13</f>
        <v>35226131.359999999</v>
      </c>
      <c r="R6" s="18">
        <f>'Formato 4'!D13</f>
        <v>35226131.359999999</v>
      </c>
      <c r="S6" s="18"/>
      <c r="T6" s="18"/>
      <c r="U6" s="18"/>
      <c r="V6" s="18"/>
      <c r="W6" s="18"/>
      <c r="X6" s="18"/>
      <c r="Y6" s="18"/>
    </row>
    <row r="7" spans="1:25" x14ac:dyDescent="0.25">
      <c r="A7" s="3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8">
        <f>'Formato 4'!B14</f>
        <v>105653018</v>
      </c>
      <c r="Q7" s="18">
        <f>'Formato 4'!C14</f>
        <v>35226131.359999999</v>
      </c>
      <c r="R7" s="18">
        <f>'Formato 4'!D14</f>
        <v>35226131.359999999</v>
      </c>
    </row>
    <row r="8" spans="1:25" x14ac:dyDescent="0.25">
      <c r="A8" s="3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8">
        <f>'Formato 4'!B15</f>
        <v>0</v>
      </c>
      <c r="Q8" s="18">
        <f>'Formato 4'!C15</f>
        <v>0</v>
      </c>
      <c r="R8" s="18">
        <f>'Formato 4'!D15</f>
        <v>0</v>
      </c>
    </row>
    <row r="9" spans="1:25" x14ac:dyDescent="0.25">
      <c r="A9" s="3" t="str">
        <f t="shared" si="0"/>
        <v>4,3,0,0,0,0,0</v>
      </c>
      <c r="B9">
        <v>4</v>
      </c>
      <c r="C9">
        <v>3</v>
      </c>
      <c r="I9" t="s">
        <v>733</v>
      </c>
      <c r="P9" s="18"/>
      <c r="Q9" s="18">
        <f>'Formato 4'!C17</f>
        <v>0</v>
      </c>
      <c r="R9" s="18">
        <f>'Formato 4'!D17</f>
        <v>0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8"/>
      <c r="Q10" s="18">
        <f>'Formato 4'!C18</f>
        <v>0</v>
      </c>
      <c r="R10" s="18">
        <f>'Formato 4'!D18</f>
        <v>0</v>
      </c>
    </row>
    <row r="11" spans="1:25" x14ac:dyDescent="0.2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N11" s="20"/>
      <c r="P11" s="18"/>
      <c r="Q11" s="18">
        <f>'Formato 4'!C19</f>
        <v>0</v>
      </c>
      <c r="R11" s="18">
        <f>'Formato 4'!D19</f>
        <v>0</v>
      </c>
    </row>
    <row r="12" spans="1:25" x14ac:dyDescent="0.25">
      <c r="A12" s="3" t="str">
        <f t="shared" si="0"/>
        <v>4,4,0,0,0,0,0</v>
      </c>
      <c r="B12">
        <v>4</v>
      </c>
      <c r="C12">
        <v>4</v>
      </c>
      <c r="I12" t="s">
        <v>713</v>
      </c>
      <c r="P12" s="18">
        <f>'Formato 4'!B21</f>
        <v>0</v>
      </c>
      <c r="Q12" s="18">
        <f>'Formato 4'!C21</f>
        <v>89857.259999997914</v>
      </c>
      <c r="R12" s="18">
        <f>'Formato 4'!D21</f>
        <v>89857.259999997914</v>
      </c>
    </row>
    <row r="13" spans="1:25" x14ac:dyDescent="0.25">
      <c r="A13" s="3" t="str">
        <f t="shared" si="0"/>
        <v>4,5,0,0,0,0,0</v>
      </c>
      <c r="B13">
        <v>4</v>
      </c>
      <c r="C13">
        <v>5</v>
      </c>
      <c r="I13" t="s">
        <v>714</v>
      </c>
      <c r="P13" s="18">
        <f>'Formato 4'!B23</f>
        <v>0</v>
      </c>
      <c r="Q13" s="18">
        <f>'Formato 4'!C23</f>
        <v>89857.259999997914</v>
      </c>
      <c r="R13" s="18">
        <f>'Formato 4'!D23</f>
        <v>89857.259999997914</v>
      </c>
    </row>
    <row r="14" spans="1:25" x14ac:dyDescent="0.25">
      <c r="A14" s="3" t="str">
        <f t="shared" si="0"/>
        <v>4,6,0,0,0,0,0</v>
      </c>
      <c r="B14">
        <v>4</v>
      </c>
      <c r="C14">
        <v>6</v>
      </c>
      <c r="I14" t="s">
        <v>715</v>
      </c>
      <c r="P14" s="18">
        <f>'Formato 4'!B25</f>
        <v>0</v>
      </c>
      <c r="Q14" s="18">
        <f>'Formato 4'!C25</f>
        <v>89857.259999997914</v>
      </c>
      <c r="R14" s="18">
        <f>'Formato 4'!D25</f>
        <v>89857.259999997914</v>
      </c>
    </row>
    <row r="15" spans="1:25" x14ac:dyDescent="0.25">
      <c r="A15" s="3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x14ac:dyDescent="0.2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x14ac:dyDescent="0.2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x14ac:dyDescent="0.25">
      <c r="A18" s="3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0</v>
      </c>
      <c r="Q18">
        <f>'Formato 4'!C33</f>
        <v>89857.259999997914</v>
      </c>
      <c r="R18">
        <f>'Formato 4'!D33</f>
        <v>89857.259999997914</v>
      </c>
    </row>
    <row r="19" spans="1:18" x14ac:dyDescent="0.25">
      <c r="A19" s="3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x14ac:dyDescent="0.2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x14ac:dyDescent="0.25">
      <c r="A25" s="3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105653018</v>
      </c>
      <c r="Q26">
        <f>'Formato 4'!C48</f>
        <v>35315988.619999997</v>
      </c>
      <c r="R26">
        <f>'Formato 4'!D48</f>
        <v>35315988.619999997</v>
      </c>
    </row>
    <row r="27" spans="1:18" x14ac:dyDescent="0.2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x14ac:dyDescent="0.25">
      <c r="A30" s="3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105653018</v>
      </c>
      <c r="Q30">
        <f>'Formato 4'!C53</f>
        <v>35226131.359999999</v>
      </c>
      <c r="R30">
        <f>'Formato 4'!D53</f>
        <v>35226131.359999999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0</v>
      </c>
      <c r="R31">
        <f>'Formato 4'!D55</f>
        <v>0</v>
      </c>
    </row>
    <row r="32" spans="1:18" x14ac:dyDescent="0.25">
      <c r="A32" s="3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 x14ac:dyDescent="0.2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x14ac:dyDescent="0.2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x14ac:dyDescent="0.25">
      <c r="A36" s="3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 x14ac:dyDescent="0.25">
      <c r="A37" s="3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0</v>
      </c>
      <c r="R37">
        <f>'Formato 4'!D70</f>
        <v>0</v>
      </c>
    </row>
    <row r="38" spans="1:18" x14ac:dyDescent="0.25">
      <c r="A38" s="3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 x14ac:dyDescent="0.25">
      <c r="A39" s="3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H76"/>
  <sheetViews>
    <sheetView showGridLines="0" topLeftCell="A9" zoomScale="85" zoomScaleNormal="85" workbookViewId="0">
      <selection activeCell="G36" sqref="G36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91" customFormat="1" ht="37.5" customHeight="1" x14ac:dyDescent="0.25">
      <c r="A1" s="169" t="s">
        <v>206</v>
      </c>
      <c r="B1" s="169"/>
      <c r="C1" s="169"/>
      <c r="D1" s="169"/>
      <c r="E1" s="169"/>
      <c r="F1" s="169"/>
      <c r="G1" s="169"/>
    </row>
    <row r="2" spans="1:8" x14ac:dyDescent="0.25">
      <c r="A2" s="151" t="str">
        <f>ENTE_PUBLICO_A</f>
        <v>Sistema de Agua Potable y Alcantarillado en la Zona rural del Municipio de León, Guanajuato, Gobierno del Estado de Guanajuato (a)</v>
      </c>
      <c r="B2" s="152"/>
      <c r="C2" s="152"/>
      <c r="D2" s="152"/>
      <c r="E2" s="152"/>
      <c r="F2" s="152"/>
      <c r="G2" s="153"/>
    </row>
    <row r="3" spans="1:8" x14ac:dyDescent="0.25">
      <c r="A3" s="154" t="s">
        <v>207</v>
      </c>
      <c r="B3" s="155"/>
      <c r="C3" s="155"/>
      <c r="D3" s="155"/>
      <c r="E3" s="155"/>
      <c r="F3" s="155"/>
      <c r="G3" s="156"/>
    </row>
    <row r="4" spans="1:8" x14ac:dyDescent="0.25">
      <c r="A4" s="157" t="str">
        <f>TRIMESTRE</f>
        <v>Del 1 de enero al 30 de junio de 2019 (b)</v>
      </c>
      <c r="B4" s="158"/>
      <c r="C4" s="158"/>
      <c r="D4" s="158"/>
      <c r="E4" s="158"/>
      <c r="F4" s="158"/>
      <c r="G4" s="159"/>
    </row>
    <row r="5" spans="1:8" x14ac:dyDescent="0.25">
      <c r="A5" s="160" t="s">
        <v>118</v>
      </c>
      <c r="B5" s="161"/>
      <c r="C5" s="161"/>
      <c r="D5" s="161"/>
      <c r="E5" s="161"/>
      <c r="F5" s="161"/>
      <c r="G5" s="162"/>
    </row>
    <row r="6" spans="1:8" x14ac:dyDescent="0.25">
      <c r="A6" s="166" t="s">
        <v>214</v>
      </c>
      <c r="B6" s="168" t="s">
        <v>208</v>
      </c>
      <c r="C6" s="168"/>
      <c r="D6" s="168"/>
      <c r="E6" s="168"/>
      <c r="F6" s="168"/>
      <c r="G6" s="168" t="s">
        <v>209</v>
      </c>
    </row>
    <row r="7" spans="1:8" ht="30" x14ac:dyDescent="0.25">
      <c r="A7" s="167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168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x14ac:dyDescent="0.25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f>F9-B9</f>
        <v>0</v>
      </c>
      <c r="H9" s="8"/>
    </row>
    <row r="10" spans="1:8" x14ac:dyDescent="0.25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f t="shared" ref="G10:G15" si="0">F10-B10</f>
        <v>0</v>
      </c>
    </row>
    <row r="11" spans="1:8" x14ac:dyDescent="0.25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f t="shared" si="0"/>
        <v>0</v>
      </c>
    </row>
    <row r="12" spans="1:8" x14ac:dyDescent="0.25">
      <c r="A12" s="53" t="s">
        <v>219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f t="shared" si="0"/>
        <v>0</v>
      </c>
    </row>
    <row r="13" spans="1:8" x14ac:dyDescent="0.25">
      <c r="A13" s="53" t="s">
        <v>220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f t="shared" si="0"/>
        <v>0</v>
      </c>
    </row>
    <row r="14" spans="1:8" x14ac:dyDescent="0.25">
      <c r="A14" s="53" t="s">
        <v>221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f t="shared" si="0"/>
        <v>0</v>
      </c>
    </row>
    <row r="15" spans="1:8" x14ac:dyDescent="0.25">
      <c r="A15" s="53" t="s">
        <v>222</v>
      </c>
      <c r="B15" s="60">
        <v>20653018</v>
      </c>
      <c r="C15" s="60">
        <v>0</v>
      </c>
      <c r="D15" s="60">
        <v>20653018</v>
      </c>
      <c r="E15" s="60">
        <v>13826142.289999999</v>
      </c>
      <c r="F15" s="60">
        <v>13826142.289999999</v>
      </c>
      <c r="G15" s="60">
        <f t="shared" si="0"/>
        <v>-6826875.7100000009</v>
      </c>
    </row>
    <row r="16" spans="1:8" x14ac:dyDescent="0.25">
      <c r="A16" s="10" t="s">
        <v>275</v>
      </c>
      <c r="B16" s="60">
        <f t="shared" ref="B16:G16" si="1">SUM(B17:B27)</f>
        <v>0</v>
      </c>
      <c r="C16" s="60">
        <f t="shared" si="1"/>
        <v>0</v>
      </c>
      <c r="D16" s="60">
        <f t="shared" si="1"/>
        <v>0</v>
      </c>
      <c r="E16" s="60">
        <f t="shared" si="1"/>
        <v>0</v>
      </c>
      <c r="F16" s="60">
        <f t="shared" si="1"/>
        <v>0</v>
      </c>
      <c r="G16" s="60">
        <f t="shared" si="1"/>
        <v>0</v>
      </c>
    </row>
    <row r="17" spans="1:7" x14ac:dyDescent="0.25">
      <c r="A17" s="63" t="s">
        <v>223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f>F17-B17</f>
        <v>0</v>
      </c>
    </row>
    <row r="18" spans="1:7" x14ac:dyDescent="0.25">
      <c r="A18" s="63" t="s">
        <v>224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f t="shared" ref="G18:G27" si="2">F18-B18</f>
        <v>0</v>
      </c>
    </row>
    <row r="19" spans="1:7" x14ac:dyDescent="0.25">
      <c r="A19" s="63" t="s">
        <v>225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f t="shared" si="2"/>
        <v>0</v>
      </c>
    </row>
    <row r="20" spans="1:7" x14ac:dyDescent="0.25">
      <c r="A20" s="63" t="s">
        <v>226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f t="shared" si="2"/>
        <v>0</v>
      </c>
    </row>
    <row r="21" spans="1:7" x14ac:dyDescent="0.25">
      <c r="A21" s="63" t="s">
        <v>227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f t="shared" si="2"/>
        <v>0</v>
      </c>
    </row>
    <row r="22" spans="1:7" x14ac:dyDescent="0.25">
      <c r="A22" s="63" t="s">
        <v>228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f t="shared" si="2"/>
        <v>0</v>
      </c>
    </row>
    <row r="23" spans="1:7" x14ac:dyDescent="0.25">
      <c r="A23" s="63" t="s">
        <v>229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f t="shared" si="2"/>
        <v>0</v>
      </c>
    </row>
    <row r="24" spans="1:7" x14ac:dyDescent="0.25">
      <c r="A24" s="63" t="s">
        <v>230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f t="shared" si="2"/>
        <v>0</v>
      </c>
    </row>
    <row r="25" spans="1:7" x14ac:dyDescent="0.25">
      <c r="A25" s="63" t="s">
        <v>231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f t="shared" si="2"/>
        <v>0</v>
      </c>
    </row>
    <row r="26" spans="1:7" x14ac:dyDescent="0.25">
      <c r="A26" s="63" t="s">
        <v>232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f t="shared" si="2"/>
        <v>0</v>
      </c>
    </row>
    <row r="27" spans="1:7" x14ac:dyDescent="0.25">
      <c r="A27" s="63" t="s">
        <v>233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f t="shared" si="2"/>
        <v>0</v>
      </c>
    </row>
    <row r="28" spans="1:7" x14ac:dyDescent="0.25">
      <c r="A28" s="53" t="s">
        <v>234</v>
      </c>
      <c r="B28" s="60">
        <f t="shared" ref="B28:G28" si="3">SUM(B29:B33)</f>
        <v>0</v>
      </c>
      <c r="C28" s="60">
        <f t="shared" si="3"/>
        <v>0</v>
      </c>
      <c r="D28" s="60">
        <f t="shared" si="3"/>
        <v>0</v>
      </c>
      <c r="E28" s="60">
        <f t="shared" si="3"/>
        <v>0</v>
      </c>
      <c r="F28" s="60">
        <f t="shared" si="3"/>
        <v>0</v>
      </c>
      <c r="G28" s="60">
        <f t="shared" si="3"/>
        <v>0</v>
      </c>
    </row>
    <row r="29" spans="1:7" x14ac:dyDescent="0.25">
      <c r="A29" s="63" t="s">
        <v>235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f t="shared" ref="G29:G34" si="4">F29-B29</f>
        <v>0</v>
      </c>
    </row>
    <row r="30" spans="1:7" x14ac:dyDescent="0.25">
      <c r="A30" s="63" t="s">
        <v>236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f t="shared" si="4"/>
        <v>0</v>
      </c>
    </row>
    <row r="31" spans="1:7" x14ac:dyDescent="0.25">
      <c r="A31" s="63" t="s">
        <v>237</v>
      </c>
      <c r="B31" s="60">
        <v>0</v>
      </c>
      <c r="C31" s="60">
        <v>0</v>
      </c>
      <c r="D31" s="60">
        <v>0</v>
      </c>
      <c r="E31" s="60">
        <v>0</v>
      </c>
      <c r="F31" s="60">
        <v>0</v>
      </c>
      <c r="G31" s="60">
        <f t="shared" si="4"/>
        <v>0</v>
      </c>
    </row>
    <row r="32" spans="1:7" x14ac:dyDescent="0.25">
      <c r="A32" s="63" t="s">
        <v>238</v>
      </c>
      <c r="B32" s="60">
        <v>0</v>
      </c>
      <c r="C32" s="60">
        <v>0</v>
      </c>
      <c r="D32" s="60">
        <v>0</v>
      </c>
      <c r="E32" s="60">
        <v>0</v>
      </c>
      <c r="F32" s="60">
        <v>0</v>
      </c>
      <c r="G32" s="60">
        <f t="shared" si="4"/>
        <v>0</v>
      </c>
    </row>
    <row r="33" spans="1:8" x14ac:dyDescent="0.25">
      <c r="A33" s="63" t="s">
        <v>239</v>
      </c>
      <c r="B33" s="60">
        <v>0</v>
      </c>
      <c r="C33" s="60">
        <v>0</v>
      </c>
      <c r="D33" s="60">
        <v>0</v>
      </c>
      <c r="E33" s="60">
        <v>0</v>
      </c>
      <c r="F33" s="60">
        <v>0</v>
      </c>
      <c r="G33" s="60">
        <f t="shared" si="4"/>
        <v>0</v>
      </c>
    </row>
    <row r="34" spans="1:8" x14ac:dyDescent="0.25">
      <c r="A34" s="53" t="s">
        <v>240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f t="shared" si="4"/>
        <v>0</v>
      </c>
    </row>
    <row r="35" spans="1:8" x14ac:dyDescent="0.25">
      <c r="A35" s="53" t="s">
        <v>241</v>
      </c>
      <c r="B35" s="60">
        <f t="shared" ref="B35:G35" si="5">B36</f>
        <v>85000000</v>
      </c>
      <c r="C35" s="60">
        <f t="shared" si="5"/>
        <v>16370000</v>
      </c>
      <c r="D35" s="60">
        <f t="shared" si="5"/>
        <v>101370000</v>
      </c>
      <c r="E35" s="60">
        <f t="shared" si="5"/>
        <v>21489846.329999998</v>
      </c>
      <c r="F35" s="60">
        <f t="shared" si="5"/>
        <v>21489846.329999998</v>
      </c>
      <c r="G35" s="60">
        <f t="shared" si="5"/>
        <v>-63510153.670000002</v>
      </c>
    </row>
    <row r="36" spans="1:8" x14ac:dyDescent="0.25">
      <c r="A36" s="63" t="s">
        <v>242</v>
      </c>
      <c r="B36" s="60">
        <v>85000000</v>
      </c>
      <c r="C36" s="60">
        <v>16370000</v>
      </c>
      <c r="D36" s="60">
        <v>101370000</v>
      </c>
      <c r="E36" s="60">
        <v>21489846.329999998</v>
      </c>
      <c r="F36" s="60">
        <v>21489846.329999998</v>
      </c>
      <c r="G36" s="60">
        <f>F36-B36</f>
        <v>-63510153.670000002</v>
      </c>
    </row>
    <row r="37" spans="1:8" x14ac:dyDescent="0.25">
      <c r="A37" s="53" t="s">
        <v>243</v>
      </c>
      <c r="B37" s="60">
        <f t="shared" ref="B37:G37" si="6">B38+B39</f>
        <v>0</v>
      </c>
      <c r="C37" s="60">
        <f t="shared" si="6"/>
        <v>0</v>
      </c>
      <c r="D37" s="60">
        <f t="shared" si="6"/>
        <v>0</v>
      </c>
      <c r="E37" s="60">
        <f t="shared" si="6"/>
        <v>0</v>
      </c>
      <c r="F37" s="60">
        <f t="shared" si="6"/>
        <v>0</v>
      </c>
      <c r="G37" s="60">
        <f t="shared" si="6"/>
        <v>0</v>
      </c>
    </row>
    <row r="38" spans="1:8" x14ac:dyDescent="0.25">
      <c r="A38" s="63" t="s">
        <v>244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0">
        <f>F38-B38</f>
        <v>0</v>
      </c>
    </row>
    <row r="39" spans="1:8" x14ac:dyDescent="0.25">
      <c r="A39" s="63" t="s">
        <v>245</v>
      </c>
      <c r="B39" s="60">
        <v>0</v>
      </c>
      <c r="C39" s="60">
        <v>0</v>
      </c>
      <c r="D39" s="60">
        <v>0</v>
      </c>
      <c r="E39" s="60">
        <v>0</v>
      </c>
      <c r="F39" s="60">
        <v>0</v>
      </c>
      <c r="G39" s="60">
        <f>F39-B39</f>
        <v>0</v>
      </c>
    </row>
    <row r="40" spans="1:8" x14ac:dyDescent="0.2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61">
        <f t="shared" ref="B41:G41" si="7">SUM(B9,B10,B11,B12,B13,B14,B15,B16,B28,B34,B35,B37)</f>
        <v>105653018</v>
      </c>
      <c r="C41" s="61">
        <f t="shared" si="7"/>
        <v>16370000</v>
      </c>
      <c r="D41" s="61">
        <f t="shared" si="7"/>
        <v>122023018</v>
      </c>
      <c r="E41" s="61">
        <f t="shared" si="7"/>
        <v>35315988.619999997</v>
      </c>
      <c r="F41" s="61">
        <f t="shared" si="7"/>
        <v>35315988.619999997</v>
      </c>
      <c r="G41" s="61">
        <f t="shared" si="7"/>
        <v>-70337029.379999995</v>
      </c>
    </row>
    <row r="42" spans="1:8" x14ac:dyDescent="0.25">
      <c r="A42" s="55" t="s">
        <v>246</v>
      </c>
      <c r="B42" s="129"/>
      <c r="C42" s="129"/>
      <c r="D42" s="129"/>
      <c r="E42" s="129"/>
      <c r="F42" s="129"/>
      <c r="G42" s="61">
        <f>IF(G41&gt;0,G41,0)</f>
        <v>0</v>
      </c>
      <c r="H42" s="8"/>
    </row>
    <row r="43" spans="1:8" x14ac:dyDescent="0.2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 t="shared" ref="B45:G45" si="8">SUM(B46:B53)</f>
        <v>0</v>
      </c>
      <c r="C45" s="60">
        <f t="shared" si="8"/>
        <v>0</v>
      </c>
      <c r="D45" s="60">
        <f t="shared" si="8"/>
        <v>0</v>
      </c>
      <c r="E45" s="60">
        <f t="shared" si="8"/>
        <v>0</v>
      </c>
      <c r="F45" s="60">
        <f t="shared" si="8"/>
        <v>0</v>
      </c>
      <c r="G45" s="60">
        <f t="shared" si="8"/>
        <v>0</v>
      </c>
    </row>
    <row r="46" spans="1:8" x14ac:dyDescent="0.25">
      <c r="A46" s="69" t="s">
        <v>249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0">
        <f>F46-B46</f>
        <v>0</v>
      </c>
    </row>
    <row r="47" spans="1:8" x14ac:dyDescent="0.25">
      <c r="A47" s="69" t="s">
        <v>250</v>
      </c>
      <c r="B47" s="60">
        <v>0</v>
      </c>
      <c r="C47" s="60">
        <v>0</v>
      </c>
      <c r="D47" s="60">
        <v>0</v>
      </c>
      <c r="E47" s="60">
        <v>0</v>
      </c>
      <c r="F47" s="60">
        <v>0</v>
      </c>
      <c r="G47" s="60">
        <f t="shared" ref="G47:G53" si="9">F47-B47</f>
        <v>0</v>
      </c>
    </row>
    <row r="48" spans="1:8" x14ac:dyDescent="0.25">
      <c r="A48" s="69" t="s">
        <v>251</v>
      </c>
      <c r="B48" s="60">
        <v>0</v>
      </c>
      <c r="C48" s="60">
        <v>0</v>
      </c>
      <c r="D48" s="60">
        <v>0</v>
      </c>
      <c r="E48" s="60">
        <v>0</v>
      </c>
      <c r="F48" s="60">
        <v>0</v>
      </c>
      <c r="G48" s="60">
        <f t="shared" si="9"/>
        <v>0</v>
      </c>
    </row>
    <row r="49" spans="1:7" ht="30" x14ac:dyDescent="0.25">
      <c r="A49" s="69" t="s">
        <v>252</v>
      </c>
      <c r="B49" s="60">
        <v>0</v>
      </c>
      <c r="C49" s="60">
        <v>0</v>
      </c>
      <c r="D49" s="60">
        <v>0</v>
      </c>
      <c r="E49" s="60">
        <v>0</v>
      </c>
      <c r="F49" s="60">
        <v>0</v>
      </c>
      <c r="G49" s="60">
        <f t="shared" si="9"/>
        <v>0</v>
      </c>
    </row>
    <row r="50" spans="1:7" x14ac:dyDescent="0.25">
      <c r="A50" s="69" t="s">
        <v>253</v>
      </c>
      <c r="B50" s="60">
        <v>0</v>
      </c>
      <c r="C50" s="60">
        <v>0</v>
      </c>
      <c r="D50" s="60">
        <v>0</v>
      </c>
      <c r="E50" s="60">
        <v>0</v>
      </c>
      <c r="F50" s="60">
        <v>0</v>
      </c>
      <c r="G50" s="60">
        <f t="shared" si="9"/>
        <v>0</v>
      </c>
    </row>
    <row r="51" spans="1:7" x14ac:dyDescent="0.25">
      <c r="A51" s="69" t="s">
        <v>254</v>
      </c>
      <c r="B51" s="60">
        <v>0</v>
      </c>
      <c r="C51" s="60">
        <v>0</v>
      </c>
      <c r="D51" s="60">
        <v>0</v>
      </c>
      <c r="E51" s="60">
        <v>0</v>
      </c>
      <c r="F51" s="60">
        <v>0</v>
      </c>
      <c r="G51" s="60">
        <f t="shared" si="9"/>
        <v>0</v>
      </c>
    </row>
    <row r="52" spans="1:7" x14ac:dyDescent="0.25">
      <c r="A52" s="48" t="s">
        <v>255</v>
      </c>
      <c r="B52" s="60">
        <v>0</v>
      </c>
      <c r="C52" s="60">
        <v>0</v>
      </c>
      <c r="D52" s="60">
        <v>0</v>
      </c>
      <c r="E52" s="60">
        <v>0</v>
      </c>
      <c r="F52" s="60">
        <v>0</v>
      </c>
      <c r="G52" s="60">
        <f t="shared" si="9"/>
        <v>0</v>
      </c>
    </row>
    <row r="53" spans="1:7" x14ac:dyDescent="0.25">
      <c r="A53" s="63" t="s">
        <v>256</v>
      </c>
      <c r="B53" s="60">
        <v>0</v>
      </c>
      <c r="C53" s="60">
        <v>0</v>
      </c>
      <c r="D53" s="60">
        <v>0</v>
      </c>
      <c r="E53" s="60">
        <v>0</v>
      </c>
      <c r="F53" s="60">
        <v>0</v>
      </c>
      <c r="G53" s="60">
        <f t="shared" si="9"/>
        <v>0</v>
      </c>
    </row>
    <row r="54" spans="1:7" x14ac:dyDescent="0.25">
      <c r="A54" s="53" t="s">
        <v>257</v>
      </c>
      <c r="B54" s="60">
        <f t="shared" ref="B54:G54" si="10">SUM(B55:B58)</f>
        <v>0</v>
      </c>
      <c r="C54" s="60">
        <f t="shared" si="10"/>
        <v>0</v>
      </c>
      <c r="D54" s="60">
        <f t="shared" si="10"/>
        <v>0</v>
      </c>
      <c r="E54" s="60">
        <f t="shared" si="10"/>
        <v>0</v>
      </c>
      <c r="F54" s="60">
        <f t="shared" si="10"/>
        <v>0</v>
      </c>
      <c r="G54" s="60">
        <f t="shared" si="10"/>
        <v>0</v>
      </c>
    </row>
    <row r="55" spans="1:7" x14ac:dyDescent="0.25">
      <c r="A55" s="48" t="s">
        <v>258</v>
      </c>
      <c r="B55" s="60">
        <v>0</v>
      </c>
      <c r="C55" s="60">
        <v>0</v>
      </c>
      <c r="D55" s="60">
        <v>0</v>
      </c>
      <c r="E55" s="60">
        <v>0</v>
      </c>
      <c r="F55" s="60">
        <v>0</v>
      </c>
      <c r="G55" s="60">
        <f>F55-B55</f>
        <v>0</v>
      </c>
    </row>
    <row r="56" spans="1:7" x14ac:dyDescent="0.25">
      <c r="A56" s="69" t="s">
        <v>259</v>
      </c>
      <c r="B56" s="60">
        <v>0</v>
      </c>
      <c r="C56" s="60">
        <v>0</v>
      </c>
      <c r="D56" s="60">
        <v>0</v>
      </c>
      <c r="E56" s="60">
        <v>0</v>
      </c>
      <c r="F56" s="60">
        <v>0</v>
      </c>
      <c r="G56" s="60">
        <f>F56-B56</f>
        <v>0</v>
      </c>
    </row>
    <row r="57" spans="1:7" x14ac:dyDescent="0.25">
      <c r="A57" s="69" t="s">
        <v>260</v>
      </c>
      <c r="B57" s="60">
        <v>0</v>
      </c>
      <c r="C57" s="60">
        <v>0</v>
      </c>
      <c r="D57" s="60">
        <v>0</v>
      </c>
      <c r="E57" s="60">
        <v>0</v>
      </c>
      <c r="F57" s="60">
        <v>0</v>
      </c>
      <c r="G57" s="60">
        <f>F57-B57</f>
        <v>0</v>
      </c>
    </row>
    <row r="58" spans="1:7" x14ac:dyDescent="0.25">
      <c r="A58" s="48" t="s">
        <v>261</v>
      </c>
      <c r="B58" s="60">
        <v>0</v>
      </c>
      <c r="C58" s="60">
        <v>0</v>
      </c>
      <c r="D58" s="60">
        <v>0</v>
      </c>
      <c r="E58" s="60">
        <v>0</v>
      </c>
      <c r="F58" s="60">
        <v>0</v>
      </c>
      <c r="G58" s="60">
        <f>F58-B58</f>
        <v>0</v>
      </c>
    </row>
    <row r="59" spans="1:7" x14ac:dyDescent="0.25">
      <c r="A59" s="53" t="s">
        <v>262</v>
      </c>
      <c r="B59" s="60">
        <f t="shared" ref="B59:G59" si="11">SUM(B60:B61)</f>
        <v>0</v>
      </c>
      <c r="C59" s="60">
        <f t="shared" si="11"/>
        <v>0</v>
      </c>
      <c r="D59" s="60">
        <f t="shared" si="11"/>
        <v>0</v>
      </c>
      <c r="E59" s="60">
        <f t="shared" si="11"/>
        <v>0</v>
      </c>
      <c r="F59" s="60">
        <f t="shared" si="11"/>
        <v>0</v>
      </c>
      <c r="G59" s="60">
        <f t="shared" si="11"/>
        <v>0</v>
      </c>
    </row>
    <row r="60" spans="1:7" x14ac:dyDescent="0.25">
      <c r="A60" s="69" t="s">
        <v>263</v>
      </c>
      <c r="B60" s="60">
        <v>0</v>
      </c>
      <c r="C60" s="60">
        <v>0</v>
      </c>
      <c r="D60" s="60">
        <v>0</v>
      </c>
      <c r="E60" s="60">
        <v>0</v>
      </c>
      <c r="F60" s="60">
        <v>0</v>
      </c>
      <c r="G60" s="60">
        <f>F60-B60</f>
        <v>0</v>
      </c>
    </row>
    <row r="61" spans="1:7" x14ac:dyDescent="0.25">
      <c r="A61" s="69" t="s">
        <v>264</v>
      </c>
      <c r="B61" s="60">
        <v>0</v>
      </c>
      <c r="C61" s="60">
        <v>0</v>
      </c>
      <c r="D61" s="60">
        <v>0</v>
      </c>
      <c r="E61" s="60">
        <v>0</v>
      </c>
      <c r="F61" s="60">
        <v>0</v>
      </c>
      <c r="G61" s="60">
        <f>F61-B61</f>
        <v>0</v>
      </c>
    </row>
    <row r="62" spans="1:7" x14ac:dyDescent="0.25">
      <c r="A62" s="53" t="s">
        <v>265</v>
      </c>
      <c r="B62" s="60">
        <v>0</v>
      </c>
      <c r="C62" s="60">
        <v>0</v>
      </c>
      <c r="D62" s="60">
        <v>0</v>
      </c>
      <c r="E62" s="60">
        <v>0</v>
      </c>
      <c r="F62" s="60">
        <v>0</v>
      </c>
      <c r="G62" s="60">
        <f>F62-B62</f>
        <v>0</v>
      </c>
    </row>
    <row r="63" spans="1:7" x14ac:dyDescent="0.25">
      <c r="A63" s="53" t="s">
        <v>266</v>
      </c>
      <c r="B63" s="60">
        <v>0</v>
      </c>
      <c r="C63" s="60">
        <v>0</v>
      </c>
      <c r="D63" s="60">
        <v>0</v>
      </c>
      <c r="E63" s="60">
        <v>0</v>
      </c>
      <c r="F63" s="60">
        <v>0</v>
      </c>
      <c r="G63" s="60">
        <f>F63-B63</f>
        <v>0</v>
      </c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 t="shared" ref="B65:G65" si="12">B45+B54+B59+B62+B63</f>
        <v>0</v>
      </c>
      <c r="C65" s="61">
        <f t="shared" si="12"/>
        <v>0</v>
      </c>
      <c r="D65" s="61">
        <f t="shared" si="12"/>
        <v>0</v>
      </c>
      <c r="E65" s="61">
        <f t="shared" si="12"/>
        <v>0</v>
      </c>
      <c r="F65" s="61">
        <f t="shared" si="12"/>
        <v>0</v>
      </c>
      <c r="G65" s="61">
        <f t="shared" si="12"/>
        <v>0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 t="shared" ref="B67:G67" si="13">B68</f>
        <v>0</v>
      </c>
      <c r="C67" s="61">
        <f t="shared" si="13"/>
        <v>0</v>
      </c>
      <c r="D67" s="61">
        <f t="shared" si="13"/>
        <v>0</v>
      </c>
      <c r="E67" s="61">
        <f t="shared" si="13"/>
        <v>0</v>
      </c>
      <c r="F67" s="61">
        <f t="shared" si="13"/>
        <v>0</v>
      </c>
      <c r="G67" s="61">
        <f t="shared" si="13"/>
        <v>0</v>
      </c>
    </row>
    <row r="68" spans="1:7" x14ac:dyDescent="0.25">
      <c r="A68" s="53" t="s">
        <v>269</v>
      </c>
      <c r="B68" s="60">
        <v>0</v>
      </c>
      <c r="C68" s="60">
        <v>0</v>
      </c>
      <c r="D68" s="60">
        <v>0</v>
      </c>
      <c r="E68" s="60">
        <v>0</v>
      </c>
      <c r="F68" s="60">
        <v>0</v>
      </c>
      <c r="G68" s="60">
        <f>F68-B68</f>
        <v>0</v>
      </c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61">
        <f t="shared" ref="B70:G70" si="14">B41+B65+B67</f>
        <v>105653018</v>
      </c>
      <c r="C70" s="61">
        <f t="shared" si="14"/>
        <v>16370000</v>
      </c>
      <c r="D70" s="61">
        <f t="shared" si="14"/>
        <v>122023018</v>
      </c>
      <c r="E70" s="61">
        <f t="shared" si="14"/>
        <v>35315988.619999997</v>
      </c>
      <c r="F70" s="61">
        <f t="shared" si="14"/>
        <v>35315988.619999997</v>
      </c>
      <c r="G70" s="61">
        <f t="shared" si="14"/>
        <v>-70337029.379999995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30" t="s">
        <v>272</v>
      </c>
      <c r="B73" s="60">
        <v>0</v>
      </c>
      <c r="C73" s="60">
        <v>0</v>
      </c>
      <c r="D73" s="60">
        <v>0</v>
      </c>
      <c r="E73" s="60">
        <v>0</v>
      </c>
      <c r="F73" s="60">
        <v>0</v>
      </c>
      <c r="G73" s="60">
        <f>F73-B73</f>
        <v>0</v>
      </c>
    </row>
    <row r="74" spans="1:7" ht="30" x14ac:dyDescent="0.25">
      <c r="A74" s="130" t="s">
        <v>273</v>
      </c>
      <c r="B74" s="60">
        <v>0</v>
      </c>
      <c r="C74" s="60">
        <v>0</v>
      </c>
      <c r="D74" s="60">
        <v>0</v>
      </c>
      <c r="E74" s="60">
        <v>0</v>
      </c>
      <c r="F74" s="60">
        <v>0</v>
      </c>
      <c r="G74" s="60">
        <f>F74-B74</f>
        <v>0</v>
      </c>
    </row>
    <row r="75" spans="1:7" x14ac:dyDescent="0.25">
      <c r="A75" s="120" t="s">
        <v>274</v>
      </c>
      <c r="B75" s="61">
        <f t="shared" ref="B75:G75" si="15">B73+B74</f>
        <v>0</v>
      </c>
      <c r="C75" s="61">
        <f t="shared" si="15"/>
        <v>0</v>
      </c>
      <c r="D75" s="61">
        <f t="shared" si="15"/>
        <v>0</v>
      </c>
      <c r="E75" s="61">
        <f t="shared" si="15"/>
        <v>0</v>
      </c>
      <c r="F75" s="61">
        <f t="shared" si="15"/>
        <v>0</v>
      </c>
      <c r="G75" s="61">
        <f t="shared" si="15"/>
        <v>0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11811023622047245" right="0.11811023622047245" top="0.15748031496062992" bottom="0.15748031496062992" header="0.31496062992125984" footer="0.31496062992125984"/>
  <pageSetup scale="6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x14ac:dyDescent="0.25">
      <c r="A3" s="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 x14ac:dyDescent="0.25">
      <c r="A4" s="3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x14ac:dyDescent="0.25">
      <c r="A5" s="3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x14ac:dyDescent="0.25">
      <c r="A6" s="3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8">
        <f>'Formato 5'!B12</f>
        <v>0</v>
      </c>
      <c r="Q6" s="18">
        <f>'Formato 5'!C12</f>
        <v>0</v>
      </c>
      <c r="R6" s="18">
        <f>'Formato 5'!D12</f>
        <v>0</v>
      </c>
      <c r="S6" s="18">
        <f>'Formato 5'!E12</f>
        <v>0</v>
      </c>
      <c r="T6" s="18">
        <f>'Formato 5'!F12</f>
        <v>0</v>
      </c>
      <c r="U6" s="18">
        <f>'Formato 5'!G12</f>
        <v>0</v>
      </c>
      <c r="V6" s="18"/>
      <c r="W6" s="18"/>
      <c r="X6" s="18"/>
      <c r="Y6" s="18"/>
    </row>
    <row r="7" spans="1:25" x14ac:dyDescent="0.25">
      <c r="A7" s="3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8">
        <f>'Formato 5'!B13</f>
        <v>0</v>
      </c>
      <c r="Q7" s="18">
        <f>'Formato 5'!C13</f>
        <v>0</v>
      </c>
      <c r="R7" s="18">
        <f>'Formato 5'!D13</f>
        <v>0</v>
      </c>
      <c r="S7" s="18">
        <f>'Formato 5'!E13</f>
        <v>0</v>
      </c>
      <c r="T7" s="18">
        <f>'Formato 5'!F13</f>
        <v>0</v>
      </c>
      <c r="U7" s="18">
        <f>'Formato 5'!G13</f>
        <v>0</v>
      </c>
    </row>
    <row r="8" spans="1:25" x14ac:dyDescent="0.25">
      <c r="A8" s="3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8">
        <f>'Formato 5'!B14</f>
        <v>0</v>
      </c>
      <c r="Q8" s="18">
        <f>'Formato 5'!C14</f>
        <v>0</v>
      </c>
      <c r="R8" s="18">
        <f>'Formato 5'!D14</f>
        <v>0</v>
      </c>
      <c r="S8" s="18">
        <f>'Formato 5'!E14</f>
        <v>0</v>
      </c>
      <c r="T8" s="18">
        <f>'Formato 5'!F14</f>
        <v>0</v>
      </c>
      <c r="U8" s="18">
        <f>'Formato 5'!G14</f>
        <v>0</v>
      </c>
    </row>
    <row r="9" spans="1:25" x14ac:dyDescent="0.25">
      <c r="A9" s="3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8">
        <f>'Formato 5'!B15</f>
        <v>20653018</v>
      </c>
      <c r="Q9" s="18">
        <f>'Formato 5'!C15</f>
        <v>0</v>
      </c>
      <c r="R9" s="18">
        <f>'Formato 5'!D15</f>
        <v>20653018</v>
      </c>
      <c r="S9" s="18">
        <f>'Formato 5'!E15</f>
        <v>13826142.289999999</v>
      </c>
      <c r="T9" s="18">
        <f>'Formato 5'!F15</f>
        <v>13826142.289999999</v>
      </c>
      <c r="U9" s="18">
        <f>'Formato 5'!G15</f>
        <v>-6826875.7100000009</v>
      </c>
    </row>
    <row r="10" spans="1:25" x14ac:dyDescent="0.2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8">
        <f>'Formato 5'!B16</f>
        <v>0</v>
      </c>
      <c r="Q10" s="18">
        <f>'Formato 5'!C16</f>
        <v>0</v>
      </c>
      <c r="R10" s="18">
        <f>'Formato 5'!D16</f>
        <v>0</v>
      </c>
      <c r="S10" s="18">
        <f>'Formato 5'!E16</f>
        <v>0</v>
      </c>
      <c r="T10" s="18">
        <f>'Formato 5'!F16</f>
        <v>0</v>
      </c>
      <c r="U10" s="18">
        <f>'Formato 5'!G16</f>
        <v>0</v>
      </c>
    </row>
    <row r="11" spans="1:25" x14ac:dyDescent="0.2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N11" s="20"/>
      <c r="P11" s="18">
        <f>'Formato 5'!B17</f>
        <v>0</v>
      </c>
      <c r="Q11" s="18">
        <f>'Formato 5'!C17</f>
        <v>0</v>
      </c>
      <c r="R11" s="18">
        <f>'Formato 5'!D17</f>
        <v>0</v>
      </c>
      <c r="S11" s="18">
        <f>'Formato 5'!E17</f>
        <v>0</v>
      </c>
      <c r="T11" s="18">
        <f>'Formato 5'!F17</f>
        <v>0</v>
      </c>
      <c r="U11" s="18">
        <f>'Formato 5'!G17</f>
        <v>0</v>
      </c>
    </row>
    <row r="12" spans="1:25" x14ac:dyDescent="0.2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x14ac:dyDescent="0.2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x14ac:dyDescent="0.2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8">
        <f>'Formato 5'!B34</f>
        <v>0</v>
      </c>
      <c r="Q28" s="18">
        <f>'Formato 5'!C34</f>
        <v>0</v>
      </c>
      <c r="R28" s="18">
        <f>'Formato 5'!D34</f>
        <v>0</v>
      </c>
      <c r="S28" s="18">
        <f>'Formato 5'!E34</f>
        <v>0</v>
      </c>
      <c r="T28" s="18">
        <f>'Formato 5'!F34</f>
        <v>0</v>
      </c>
      <c r="U28" s="18">
        <f>'Formato 5'!G34</f>
        <v>0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8">
        <f>'Formato 5'!B35</f>
        <v>85000000</v>
      </c>
      <c r="Q29" s="18">
        <f>'Formato 5'!C35</f>
        <v>16370000</v>
      </c>
      <c r="R29" s="18">
        <f>'Formato 5'!D35</f>
        <v>101370000</v>
      </c>
      <c r="S29" s="18">
        <f>'Formato 5'!E35</f>
        <v>21489846.329999998</v>
      </c>
      <c r="T29" s="18">
        <f>'Formato 5'!F35</f>
        <v>21489846.329999998</v>
      </c>
      <c r="U29" s="18">
        <f>'Formato 5'!G35</f>
        <v>-63510153.670000002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8">
        <f>'Formato 5'!B36</f>
        <v>85000000</v>
      </c>
      <c r="Q30" s="18">
        <f>'Formato 5'!C36</f>
        <v>16370000</v>
      </c>
      <c r="R30" s="18">
        <f>'Formato 5'!D36</f>
        <v>101370000</v>
      </c>
      <c r="S30" s="18">
        <f>'Formato 5'!E36</f>
        <v>21489846.329999998</v>
      </c>
      <c r="T30" s="18">
        <f>'Formato 5'!F36</f>
        <v>21489846.329999998</v>
      </c>
      <c r="U30" s="18">
        <f>'Formato 5'!G36</f>
        <v>-63510153.670000002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105653018</v>
      </c>
      <c r="Q34">
        <f>'Formato 5'!C41</f>
        <v>16370000</v>
      </c>
      <c r="R34">
        <f>'Formato 5'!D41</f>
        <v>122023018</v>
      </c>
      <c r="S34">
        <f>'Formato 5'!E41</f>
        <v>35315988.619999997</v>
      </c>
      <c r="T34">
        <f>'Formato 5'!F41</f>
        <v>35315988.619999997</v>
      </c>
      <c r="U34">
        <f>'Formato 5'!G41</f>
        <v>-70337029.379999995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0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0</v>
      </c>
      <c r="Q57">
        <f>'Formato 5'!C67</f>
        <v>0</v>
      </c>
      <c r="R57">
        <f>'Formato 5'!D67</f>
        <v>0</v>
      </c>
      <c r="S57">
        <f>'Formato 5'!E67</f>
        <v>0</v>
      </c>
      <c r="T57">
        <f>'Formato 5'!F67</f>
        <v>0</v>
      </c>
      <c r="U57">
        <f>'Formato 5'!G67</f>
        <v>0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0</v>
      </c>
      <c r="Q58">
        <f>'Formato 5'!C68</f>
        <v>0</v>
      </c>
      <c r="R58">
        <f>'Formato 5'!D68</f>
        <v>0</v>
      </c>
      <c r="S58">
        <f>'Formato 5'!E68</f>
        <v>0</v>
      </c>
      <c r="T58">
        <f>'Formato 5'!F68</f>
        <v>0</v>
      </c>
      <c r="U58">
        <f>'Formato 5'!G68</f>
        <v>0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0</v>
      </c>
      <c r="Q60">
        <f>'Formato 5'!C73</f>
        <v>0</v>
      </c>
      <c r="R60">
        <f>'Formato 5'!D73</f>
        <v>0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0</v>
      </c>
      <c r="Q62">
        <f>'Formato 5'!C75</f>
        <v>0</v>
      </c>
      <c r="R62">
        <f>'Formato 5'!D75</f>
        <v>0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G161"/>
  <sheetViews>
    <sheetView topLeftCell="A3" zoomScale="80" zoomScaleNormal="80" zoomScalePageLayoutView="90" workbookViewId="0">
      <selection activeCell="F60" sqref="F60"/>
    </sheetView>
  </sheetViews>
  <sheetFormatPr baseColWidth="10" defaultColWidth="0" defaultRowHeight="15" zeroHeight="1" x14ac:dyDescent="0.25"/>
  <cols>
    <col min="1" max="1" width="102.85546875" customWidth="1"/>
    <col min="2" max="6" width="20.7109375" customWidth="1"/>
    <col min="7" max="7" width="17.5703125" customWidth="1"/>
  </cols>
  <sheetData>
    <row r="1" spans="1:7" ht="56.25" customHeight="1" x14ac:dyDescent="0.25">
      <c r="A1" s="170" t="s">
        <v>3285</v>
      </c>
      <c r="B1" s="169"/>
      <c r="C1" s="169"/>
      <c r="D1" s="169"/>
      <c r="E1" s="169"/>
      <c r="F1" s="169"/>
      <c r="G1" s="169"/>
    </row>
    <row r="2" spans="1:7" x14ac:dyDescent="0.25">
      <c r="A2" s="173" t="str">
        <f>ENTE_PUBLICO_A</f>
        <v>Sistema de Agua Potable y Alcantarillado en la Zona rural del Municipio de León, Guanajuato, Gobierno del Estado de Guanajuato (a)</v>
      </c>
      <c r="B2" s="173"/>
      <c r="C2" s="173"/>
      <c r="D2" s="173"/>
      <c r="E2" s="173"/>
      <c r="F2" s="173"/>
      <c r="G2" s="173"/>
    </row>
    <row r="3" spans="1:7" x14ac:dyDescent="0.25">
      <c r="A3" s="174" t="s">
        <v>277</v>
      </c>
      <c r="B3" s="174"/>
      <c r="C3" s="174"/>
      <c r="D3" s="174"/>
      <c r="E3" s="174"/>
      <c r="F3" s="174"/>
      <c r="G3" s="174"/>
    </row>
    <row r="4" spans="1:7" x14ac:dyDescent="0.25">
      <c r="A4" s="174" t="s">
        <v>278</v>
      </c>
      <c r="B4" s="174"/>
      <c r="C4" s="174"/>
      <c r="D4" s="174"/>
      <c r="E4" s="174"/>
      <c r="F4" s="174"/>
      <c r="G4" s="174"/>
    </row>
    <row r="5" spans="1:7" x14ac:dyDescent="0.25">
      <c r="A5" s="175" t="str">
        <f>TRIMESTRE</f>
        <v>Del 1 de enero al 30 de junio de 2019 (b)</v>
      </c>
      <c r="B5" s="175"/>
      <c r="C5" s="175"/>
      <c r="D5" s="175"/>
      <c r="E5" s="175"/>
      <c r="F5" s="175"/>
      <c r="G5" s="175"/>
    </row>
    <row r="6" spans="1:7" x14ac:dyDescent="0.25">
      <c r="A6" s="167" t="s">
        <v>118</v>
      </c>
      <c r="B6" s="167"/>
      <c r="C6" s="167"/>
      <c r="D6" s="167"/>
      <c r="E6" s="167"/>
      <c r="F6" s="167"/>
      <c r="G6" s="167"/>
    </row>
    <row r="7" spans="1:7" ht="15" customHeight="1" x14ac:dyDescent="0.25">
      <c r="A7" s="171" t="s">
        <v>0</v>
      </c>
      <c r="B7" s="171" t="s">
        <v>279</v>
      </c>
      <c r="C7" s="171"/>
      <c r="D7" s="171"/>
      <c r="E7" s="171"/>
      <c r="F7" s="171"/>
      <c r="G7" s="172" t="s">
        <v>280</v>
      </c>
    </row>
    <row r="8" spans="1:7" ht="30" x14ac:dyDescent="0.25">
      <c r="A8" s="171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171"/>
    </row>
    <row r="9" spans="1:7" x14ac:dyDescent="0.25">
      <c r="A9" s="82" t="s">
        <v>285</v>
      </c>
      <c r="B9" s="79">
        <f t="shared" ref="B9:G9" si="0">SUM(B10,B18,B28,B38,B48,B58,B62,B71,B75)</f>
        <v>105653018</v>
      </c>
      <c r="C9" s="79">
        <f t="shared" si="0"/>
        <v>16370000</v>
      </c>
      <c r="D9" s="79">
        <f t="shared" si="0"/>
        <v>122023018</v>
      </c>
      <c r="E9" s="79">
        <f t="shared" si="0"/>
        <v>35226131.359999999</v>
      </c>
      <c r="F9" s="79">
        <f t="shared" si="0"/>
        <v>35226131.359999999</v>
      </c>
      <c r="G9" s="79">
        <f t="shared" si="0"/>
        <v>86796886.640000001</v>
      </c>
    </row>
    <row r="10" spans="1:7" x14ac:dyDescent="0.25">
      <c r="A10" s="83" t="s">
        <v>286</v>
      </c>
      <c r="B10" s="80">
        <f t="shared" ref="B10:G10" si="1">SUM(B11:B17)</f>
        <v>1750000</v>
      </c>
      <c r="C10" s="80">
        <f t="shared" si="1"/>
        <v>0</v>
      </c>
      <c r="D10" s="80">
        <f t="shared" si="1"/>
        <v>1750000</v>
      </c>
      <c r="E10" s="80">
        <f t="shared" si="1"/>
        <v>73920.08</v>
      </c>
      <c r="F10" s="80">
        <f t="shared" si="1"/>
        <v>73920.08</v>
      </c>
      <c r="G10" s="80">
        <f t="shared" si="1"/>
        <v>1676079.92</v>
      </c>
    </row>
    <row r="11" spans="1:7" x14ac:dyDescent="0.25">
      <c r="A11" s="84" t="s">
        <v>287</v>
      </c>
      <c r="B11" s="80">
        <v>0</v>
      </c>
      <c r="C11" s="80">
        <v>0</v>
      </c>
      <c r="D11" s="80">
        <v>0</v>
      </c>
      <c r="E11" s="80">
        <v>0</v>
      </c>
      <c r="F11" s="80">
        <v>0</v>
      </c>
      <c r="G11" s="80">
        <f t="shared" ref="G11:G17" si="2">D11-E11</f>
        <v>0</v>
      </c>
    </row>
    <row r="12" spans="1:7" x14ac:dyDescent="0.25">
      <c r="A12" s="84" t="s">
        <v>288</v>
      </c>
      <c r="B12" s="80">
        <v>0</v>
      </c>
      <c r="C12" s="80">
        <v>0</v>
      </c>
      <c r="D12" s="80">
        <v>0</v>
      </c>
      <c r="E12" s="80">
        <v>0</v>
      </c>
      <c r="F12" s="80">
        <v>0</v>
      </c>
      <c r="G12" s="80">
        <f t="shared" si="2"/>
        <v>0</v>
      </c>
    </row>
    <row r="13" spans="1:7" x14ac:dyDescent="0.25">
      <c r="A13" s="84" t="s">
        <v>289</v>
      </c>
      <c r="B13" s="80">
        <v>0</v>
      </c>
      <c r="C13" s="80">
        <v>0</v>
      </c>
      <c r="D13" s="80">
        <v>0</v>
      </c>
      <c r="E13" s="80">
        <v>0</v>
      </c>
      <c r="F13" s="80">
        <v>0</v>
      </c>
      <c r="G13" s="80">
        <f t="shared" si="2"/>
        <v>0</v>
      </c>
    </row>
    <row r="14" spans="1:7" x14ac:dyDescent="0.25">
      <c r="A14" s="84" t="s">
        <v>290</v>
      </c>
      <c r="B14" s="80">
        <v>0</v>
      </c>
      <c r="C14" s="80">
        <v>0</v>
      </c>
      <c r="D14" s="80">
        <v>0</v>
      </c>
      <c r="E14" s="80">
        <v>0</v>
      </c>
      <c r="F14" s="80">
        <v>0</v>
      </c>
      <c r="G14" s="80">
        <f t="shared" si="2"/>
        <v>0</v>
      </c>
    </row>
    <row r="15" spans="1:7" x14ac:dyDescent="0.25">
      <c r="A15" s="84" t="s">
        <v>291</v>
      </c>
      <c r="B15" s="80">
        <v>1750000</v>
      </c>
      <c r="C15" s="80">
        <v>0</v>
      </c>
      <c r="D15" s="80">
        <v>1750000</v>
      </c>
      <c r="E15" s="80">
        <v>73920.08</v>
      </c>
      <c r="F15" s="80">
        <v>73920.08</v>
      </c>
      <c r="G15" s="80">
        <f>D15-E15</f>
        <v>1676079.92</v>
      </c>
    </row>
    <row r="16" spans="1:7" x14ac:dyDescent="0.25">
      <c r="A16" s="84" t="s">
        <v>292</v>
      </c>
      <c r="B16" s="80">
        <v>0</v>
      </c>
      <c r="C16" s="80">
        <v>0</v>
      </c>
      <c r="D16" s="80">
        <v>0</v>
      </c>
      <c r="E16" s="80">
        <v>0</v>
      </c>
      <c r="F16" s="80">
        <v>0</v>
      </c>
      <c r="G16" s="80">
        <f t="shared" si="2"/>
        <v>0</v>
      </c>
    </row>
    <row r="17" spans="1:7" x14ac:dyDescent="0.25">
      <c r="A17" s="84" t="s">
        <v>293</v>
      </c>
      <c r="B17" s="80">
        <v>0</v>
      </c>
      <c r="C17" s="80">
        <v>0</v>
      </c>
      <c r="D17" s="80">
        <v>0</v>
      </c>
      <c r="E17" s="80">
        <v>0</v>
      </c>
      <c r="F17" s="80">
        <v>0</v>
      </c>
      <c r="G17" s="80">
        <f t="shared" si="2"/>
        <v>0</v>
      </c>
    </row>
    <row r="18" spans="1:7" x14ac:dyDescent="0.25">
      <c r="A18" s="83" t="s">
        <v>294</v>
      </c>
      <c r="B18" s="80">
        <f t="shared" ref="B18:G18" si="3">SUM(B19:B27)</f>
        <v>0</v>
      </c>
      <c r="C18" s="80">
        <f t="shared" si="3"/>
        <v>0</v>
      </c>
      <c r="D18" s="80">
        <f t="shared" si="3"/>
        <v>0</v>
      </c>
      <c r="E18" s="80">
        <f t="shared" si="3"/>
        <v>0</v>
      </c>
      <c r="F18" s="80">
        <f t="shared" si="3"/>
        <v>0</v>
      </c>
      <c r="G18" s="80">
        <f t="shared" si="3"/>
        <v>0</v>
      </c>
    </row>
    <row r="19" spans="1:7" x14ac:dyDescent="0.25">
      <c r="A19" s="84" t="s">
        <v>295</v>
      </c>
      <c r="B19" s="80">
        <v>0</v>
      </c>
      <c r="C19" s="80">
        <v>0</v>
      </c>
      <c r="D19" s="80">
        <v>0</v>
      </c>
      <c r="E19" s="80">
        <v>0</v>
      </c>
      <c r="F19" s="80">
        <v>0</v>
      </c>
      <c r="G19" s="80">
        <f>D19-E19</f>
        <v>0</v>
      </c>
    </row>
    <row r="20" spans="1:7" x14ac:dyDescent="0.25">
      <c r="A20" s="84" t="s">
        <v>296</v>
      </c>
      <c r="B20" s="80">
        <v>0</v>
      </c>
      <c r="C20" s="80">
        <v>0</v>
      </c>
      <c r="D20" s="80">
        <v>0</v>
      </c>
      <c r="E20" s="80">
        <v>0</v>
      </c>
      <c r="F20" s="80">
        <v>0</v>
      </c>
      <c r="G20" s="80">
        <f t="shared" ref="G20:G27" si="4">D20-E20</f>
        <v>0</v>
      </c>
    </row>
    <row r="21" spans="1:7" x14ac:dyDescent="0.25">
      <c r="A21" s="84" t="s">
        <v>297</v>
      </c>
      <c r="B21" s="80">
        <v>0</v>
      </c>
      <c r="C21" s="80">
        <v>0</v>
      </c>
      <c r="D21" s="80">
        <v>0</v>
      </c>
      <c r="E21" s="80">
        <v>0</v>
      </c>
      <c r="F21" s="80">
        <v>0</v>
      </c>
      <c r="G21" s="80">
        <f t="shared" si="4"/>
        <v>0</v>
      </c>
    </row>
    <row r="22" spans="1:7" x14ac:dyDescent="0.25">
      <c r="A22" s="84" t="s">
        <v>298</v>
      </c>
      <c r="B22" s="80">
        <v>0</v>
      </c>
      <c r="C22" s="80">
        <v>0</v>
      </c>
      <c r="D22" s="80">
        <v>0</v>
      </c>
      <c r="E22" s="80">
        <v>0</v>
      </c>
      <c r="F22" s="80">
        <v>0</v>
      </c>
      <c r="G22" s="80">
        <f t="shared" si="4"/>
        <v>0</v>
      </c>
    </row>
    <row r="23" spans="1:7" x14ac:dyDescent="0.25">
      <c r="A23" s="84" t="s">
        <v>299</v>
      </c>
      <c r="B23" s="80">
        <v>0</v>
      </c>
      <c r="C23" s="80">
        <v>0</v>
      </c>
      <c r="D23" s="80">
        <v>0</v>
      </c>
      <c r="E23" s="80">
        <v>0</v>
      </c>
      <c r="F23" s="80">
        <v>0</v>
      </c>
      <c r="G23" s="80">
        <f t="shared" si="4"/>
        <v>0</v>
      </c>
    </row>
    <row r="24" spans="1:7" x14ac:dyDescent="0.25">
      <c r="A24" s="84" t="s">
        <v>300</v>
      </c>
      <c r="B24" s="80">
        <v>0</v>
      </c>
      <c r="C24" s="80">
        <v>0</v>
      </c>
      <c r="D24" s="80">
        <v>0</v>
      </c>
      <c r="E24" s="80">
        <v>0</v>
      </c>
      <c r="F24" s="80">
        <v>0</v>
      </c>
      <c r="G24" s="80">
        <f t="shared" si="4"/>
        <v>0</v>
      </c>
    </row>
    <row r="25" spans="1:7" x14ac:dyDescent="0.25">
      <c r="A25" s="84" t="s">
        <v>301</v>
      </c>
      <c r="B25" s="80">
        <v>0</v>
      </c>
      <c r="C25" s="80">
        <v>0</v>
      </c>
      <c r="D25" s="80">
        <v>0</v>
      </c>
      <c r="E25" s="80">
        <v>0</v>
      </c>
      <c r="F25" s="80">
        <v>0</v>
      </c>
      <c r="G25" s="80">
        <f t="shared" si="4"/>
        <v>0</v>
      </c>
    </row>
    <row r="26" spans="1:7" x14ac:dyDescent="0.25">
      <c r="A26" s="84" t="s">
        <v>302</v>
      </c>
      <c r="B26" s="80">
        <v>0</v>
      </c>
      <c r="C26" s="80">
        <v>0</v>
      </c>
      <c r="D26" s="80">
        <v>0</v>
      </c>
      <c r="E26" s="80">
        <v>0</v>
      </c>
      <c r="F26" s="80">
        <v>0</v>
      </c>
      <c r="G26" s="80">
        <f t="shared" si="4"/>
        <v>0</v>
      </c>
    </row>
    <row r="27" spans="1:7" x14ac:dyDescent="0.25">
      <c r="A27" s="84" t="s">
        <v>303</v>
      </c>
      <c r="B27" s="80">
        <v>0</v>
      </c>
      <c r="C27" s="80">
        <v>0</v>
      </c>
      <c r="D27" s="80">
        <v>0</v>
      </c>
      <c r="E27" s="80">
        <v>0</v>
      </c>
      <c r="F27" s="80">
        <v>0</v>
      </c>
      <c r="G27" s="80">
        <f t="shared" si="4"/>
        <v>0</v>
      </c>
    </row>
    <row r="28" spans="1:7" x14ac:dyDescent="0.25">
      <c r="A28" s="83" t="s">
        <v>304</v>
      </c>
      <c r="B28" s="80">
        <f>SUM(B29:B37)</f>
        <v>18903018</v>
      </c>
      <c r="C28" s="80">
        <f>SUM(C29:C37)</f>
        <v>0</v>
      </c>
      <c r="D28" s="80">
        <v>18903018</v>
      </c>
      <c r="E28" s="80">
        <f>SUM(E29:E37)</f>
        <v>6112612.6799999997</v>
      </c>
      <c r="F28" s="80">
        <f>SUM(F29:F37)</f>
        <v>6112612.6799999997</v>
      </c>
      <c r="G28" s="80">
        <f>SUM(G29:G37)</f>
        <v>12790405.32</v>
      </c>
    </row>
    <row r="29" spans="1:7" x14ac:dyDescent="0.25">
      <c r="A29" s="84" t="s">
        <v>305</v>
      </c>
      <c r="B29" s="80">
        <v>0</v>
      </c>
      <c r="C29" s="80">
        <v>0</v>
      </c>
      <c r="D29" s="80">
        <v>0</v>
      </c>
      <c r="E29" s="80">
        <v>0</v>
      </c>
      <c r="F29" s="80">
        <v>0</v>
      </c>
      <c r="G29" s="80">
        <f>D29-E29</f>
        <v>0</v>
      </c>
    </row>
    <row r="30" spans="1:7" x14ac:dyDescent="0.25">
      <c r="A30" s="84" t="s">
        <v>306</v>
      </c>
      <c r="B30" s="80">
        <v>2463863.04</v>
      </c>
      <c r="C30" s="80">
        <v>0</v>
      </c>
      <c r="D30" s="80">
        <v>2463863.04</v>
      </c>
      <c r="E30" s="80">
        <v>1231931.52</v>
      </c>
      <c r="F30" s="80">
        <v>1231931.52</v>
      </c>
      <c r="G30" s="80">
        <f t="shared" ref="G30:G37" si="5">D30-E30</f>
        <v>1231931.52</v>
      </c>
    </row>
    <row r="31" spans="1:7" x14ac:dyDescent="0.25">
      <c r="A31" s="84" t="s">
        <v>307</v>
      </c>
      <c r="B31" s="80">
        <v>16435154.960000001</v>
      </c>
      <c r="C31" s="80">
        <v>0</v>
      </c>
      <c r="D31" s="80">
        <v>16435154.960000001</v>
      </c>
      <c r="E31" s="80">
        <v>4878986.16</v>
      </c>
      <c r="F31" s="80">
        <v>4878986.16</v>
      </c>
      <c r="G31" s="80">
        <f t="shared" si="5"/>
        <v>11556168.800000001</v>
      </c>
    </row>
    <row r="32" spans="1:7" x14ac:dyDescent="0.25">
      <c r="A32" s="84" t="s">
        <v>308</v>
      </c>
      <c r="B32" s="80">
        <v>4000</v>
      </c>
      <c r="C32" s="80">
        <v>0</v>
      </c>
      <c r="D32" s="80">
        <v>4000</v>
      </c>
      <c r="E32" s="80">
        <v>1695</v>
      </c>
      <c r="F32" s="80">
        <v>1695</v>
      </c>
      <c r="G32" s="80">
        <f t="shared" si="5"/>
        <v>2305</v>
      </c>
    </row>
    <row r="33" spans="1:7" x14ac:dyDescent="0.25">
      <c r="A33" s="84" t="s">
        <v>309</v>
      </c>
      <c r="B33" s="80">
        <v>0</v>
      </c>
      <c r="C33" s="80">
        <v>0</v>
      </c>
      <c r="D33" s="80">
        <v>0</v>
      </c>
      <c r="E33" s="80">
        <v>0</v>
      </c>
      <c r="F33" s="80">
        <v>0</v>
      </c>
      <c r="G33" s="80">
        <f t="shared" si="5"/>
        <v>0</v>
      </c>
    </row>
    <row r="34" spans="1:7" x14ac:dyDescent="0.25">
      <c r="A34" s="84" t="s">
        <v>310</v>
      </c>
      <c r="B34" s="80">
        <v>0</v>
      </c>
      <c r="C34" s="80">
        <v>0</v>
      </c>
      <c r="D34" s="80">
        <v>0</v>
      </c>
      <c r="E34" s="80">
        <v>0</v>
      </c>
      <c r="F34" s="80">
        <v>0</v>
      </c>
      <c r="G34" s="80">
        <f t="shared" si="5"/>
        <v>0</v>
      </c>
    </row>
    <row r="35" spans="1:7" x14ac:dyDescent="0.25">
      <c r="A35" s="84" t="s">
        <v>311</v>
      </c>
      <c r="B35" s="80">
        <v>0</v>
      </c>
      <c r="C35" s="80">
        <v>0</v>
      </c>
      <c r="D35" s="80">
        <v>0</v>
      </c>
      <c r="E35" s="80">
        <v>0</v>
      </c>
      <c r="F35" s="80">
        <v>0</v>
      </c>
      <c r="G35" s="80">
        <f t="shared" si="5"/>
        <v>0</v>
      </c>
    </row>
    <row r="36" spans="1:7" x14ac:dyDescent="0.25">
      <c r="A36" s="84" t="s">
        <v>312</v>
      </c>
      <c r="B36" s="80">
        <v>0</v>
      </c>
      <c r="C36" s="80">
        <v>0</v>
      </c>
      <c r="D36" s="80">
        <v>0</v>
      </c>
      <c r="E36" s="80">
        <v>0</v>
      </c>
      <c r="F36" s="80">
        <v>0</v>
      </c>
      <c r="G36" s="80">
        <f t="shared" si="5"/>
        <v>0</v>
      </c>
    </row>
    <row r="37" spans="1:7" x14ac:dyDescent="0.25">
      <c r="A37" s="84" t="s">
        <v>313</v>
      </c>
      <c r="B37" s="80">
        <v>0</v>
      </c>
      <c r="C37" s="80">
        <v>0</v>
      </c>
      <c r="D37" s="80">
        <v>0</v>
      </c>
      <c r="E37" s="80">
        <v>0</v>
      </c>
      <c r="F37" s="80">
        <v>0</v>
      </c>
      <c r="G37" s="80">
        <f t="shared" si="5"/>
        <v>0</v>
      </c>
    </row>
    <row r="38" spans="1:7" x14ac:dyDescent="0.25">
      <c r="A38" s="83" t="s">
        <v>314</v>
      </c>
      <c r="B38" s="80">
        <f t="shared" ref="B38:G38" si="6">SUM(B39:B47)</f>
        <v>0</v>
      </c>
      <c r="C38" s="80">
        <f t="shared" si="6"/>
        <v>0</v>
      </c>
      <c r="D38" s="80">
        <f t="shared" si="6"/>
        <v>0</v>
      </c>
      <c r="E38" s="80">
        <f t="shared" si="6"/>
        <v>0</v>
      </c>
      <c r="F38" s="80">
        <f t="shared" si="6"/>
        <v>0</v>
      </c>
      <c r="G38" s="80">
        <f t="shared" si="6"/>
        <v>0</v>
      </c>
    </row>
    <row r="39" spans="1:7" x14ac:dyDescent="0.25">
      <c r="A39" s="84" t="s">
        <v>315</v>
      </c>
      <c r="B39" s="80">
        <v>0</v>
      </c>
      <c r="C39" s="80">
        <v>0</v>
      </c>
      <c r="D39" s="80">
        <v>0</v>
      </c>
      <c r="E39" s="80">
        <v>0</v>
      </c>
      <c r="F39" s="80">
        <v>0</v>
      </c>
      <c r="G39" s="80">
        <f>D39-E39</f>
        <v>0</v>
      </c>
    </row>
    <row r="40" spans="1:7" x14ac:dyDescent="0.25">
      <c r="A40" s="84" t="s">
        <v>316</v>
      </c>
      <c r="B40" s="80">
        <v>0</v>
      </c>
      <c r="C40" s="80">
        <v>0</v>
      </c>
      <c r="D40" s="80">
        <v>0</v>
      </c>
      <c r="E40" s="80">
        <v>0</v>
      </c>
      <c r="F40" s="80">
        <v>0</v>
      </c>
      <c r="G40" s="80">
        <f t="shared" ref="G40:G47" si="7">D40-E40</f>
        <v>0</v>
      </c>
    </row>
    <row r="41" spans="1:7" x14ac:dyDescent="0.25">
      <c r="A41" s="84" t="s">
        <v>317</v>
      </c>
      <c r="B41" s="80">
        <v>0</v>
      </c>
      <c r="C41" s="80">
        <v>0</v>
      </c>
      <c r="D41" s="80">
        <v>0</v>
      </c>
      <c r="E41" s="80">
        <v>0</v>
      </c>
      <c r="F41" s="80">
        <v>0</v>
      </c>
      <c r="G41" s="80">
        <f t="shared" si="7"/>
        <v>0</v>
      </c>
    </row>
    <row r="42" spans="1:7" x14ac:dyDescent="0.25">
      <c r="A42" s="84" t="s">
        <v>318</v>
      </c>
      <c r="B42" s="80">
        <v>0</v>
      </c>
      <c r="C42" s="80">
        <v>0</v>
      </c>
      <c r="D42" s="80">
        <v>0</v>
      </c>
      <c r="E42" s="80">
        <v>0</v>
      </c>
      <c r="F42" s="80">
        <v>0</v>
      </c>
      <c r="G42" s="80">
        <f t="shared" si="7"/>
        <v>0</v>
      </c>
    </row>
    <row r="43" spans="1:7" x14ac:dyDescent="0.25">
      <c r="A43" s="84" t="s">
        <v>319</v>
      </c>
      <c r="B43" s="80">
        <v>0</v>
      </c>
      <c r="C43" s="80">
        <v>0</v>
      </c>
      <c r="D43" s="80">
        <v>0</v>
      </c>
      <c r="E43" s="80">
        <v>0</v>
      </c>
      <c r="F43" s="80">
        <v>0</v>
      </c>
      <c r="G43" s="80">
        <f t="shared" si="7"/>
        <v>0</v>
      </c>
    </row>
    <row r="44" spans="1:7" x14ac:dyDescent="0.25">
      <c r="A44" s="84" t="s">
        <v>320</v>
      </c>
      <c r="B44" s="80">
        <v>0</v>
      </c>
      <c r="C44" s="80">
        <v>0</v>
      </c>
      <c r="D44" s="80">
        <v>0</v>
      </c>
      <c r="E44" s="80">
        <v>0</v>
      </c>
      <c r="F44" s="80">
        <v>0</v>
      </c>
      <c r="G44" s="80">
        <f t="shared" si="7"/>
        <v>0</v>
      </c>
    </row>
    <row r="45" spans="1:7" x14ac:dyDescent="0.25">
      <c r="A45" s="84" t="s">
        <v>321</v>
      </c>
      <c r="B45" s="80">
        <v>0</v>
      </c>
      <c r="C45" s="80">
        <v>0</v>
      </c>
      <c r="D45" s="80">
        <v>0</v>
      </c>
      <c r="E45" s="80">
        <v>0</v>
      </c>
      <c r="F45" s="80">
        <v>0</v>
      </c>
      <c r="G45" s="80">
        <f t="shared" si="7"/>
        <v>0</v>
      </c>
    </row>
    <row r="46" spans="1:7" x14ac:dyDescent="0.25">
      <c r="A46" s="84" t="s">
        <v>322</v>
      </c>
      <c r="B46" s="80">
        <v>0</v>
      </c>
      <c r="C46" s="80">
        <v>0</v>
      </c>
      <c r="D46" s="80">
        <v>0</v>
      </c>
      <c r="E46" s="80">
        <v>0</v>
      </c>
      <c r="F46" s="80">
        <v>0</v>
      </c>
      <c r="G46" s="80">
        <f t="shared" si="7"/>
        <v>0</v>
      </c>
    </row>
    <row r="47" spans="1:7" x14ac:dyDescent="0.25">
      <c r="A47" s="84" t="s">
        <v>323</v>
      </c>
      <c r="B47" s="80">
        <v>0</v>
      </c>
      <c r="C47" s="80">
        <v>0</v>
      </c>
      <c r="D47" s="80">
        <v>0</v>
      </c>
      <c r="E47" s="80">
        <v>0</v>
      </c>
      <c r="F47" s="80">
        <v>0</v>
      </c>
      <c r="G47" s="80">
        <f t="shared" si="7"/>
        <v>0</v>
      </c>
    </row>
    <row r="48" spans="1:7" x14ac:dyDescent="0.25">
      <c r="A48" s="83" t="s">
        <v>324</v>
      </c>
      <c r="B48" s="80">
        <f t="shared" ref="B48:G48" si="8">SUM(B49:B57)</f>
        <v>0</v>
      </c>
      <c r="C48" s="80">
        <f t="shared" si="8"/>
        <v>0</v>
      </c>
      <c r="D48" s="80">
        <f t="shared" si="8"/>
        <v>0</v>
      </c>
      <c r="E48" s="80">
        <f t="shared" si="8"/>
        <v>0</v>
      </c>
      <c r="F48" s="80">
        <f t="shared" si="8"/>
        <v>0</v>
      </c>
      <c r="G48" s="80">
        <f t="shared" si="8"/>
        <v>0</v>
      </c>
    </row>
    <row r="49" spans="1:7" x14ac:dyDescent="0.25">
      <c r="A49" s="84" t="s">
        <v>325</v>
      </c>
      <c r="B49" s="80">
        <v>0</v>
      </c>
      <c r="C49" s="80">
        <v>0</v>
      </c>
      <c r="D49" s="80">
        <v>0</v>
      </c>
      <c r="E49" s="80">
        <v>0</v>
      </c>
      <c r="F49" s="80">
        <v>0</v>
      </c>
      <c r="G49" s="80">
        <f>D49-E49</f>
        <v>0</v>
      </c>
    </row>
    <row r="50" spans="1:7" x14ac:dyDescent="0.25">
      <c r="A50" s="84" t="s">
        <v>326</v>
      </c>
      <c r="B50" s="80">
        <v>0</v>
      </c>
      <c r="C50" s="80">
        <v>0</v>
      </c>
      <c r="D50" s="80">
        <v>0</v>
      </c>
      <c r="E50" s="80">
        <v>0</v>
      </c>
      <c r="F50" s="80">
        <v>0</v>
      </c>
      <c r="G50" s="80">
        <f t="shared" ref="G50:G57" si="9">D50-E50</f>
        <v>0</v>
      </c>
    </row>
    <row r="51" spans="1:7" x14ac:dyDescent="0.25">
      <c r="A51" s="84" t="s">
        <v>327</v>
      </c>
      <c r="B51" s="80">
        <v>0</v>
      </c>
      <c r="C51" s="80">
        <v>0</v>
      </c>
      <c r="D51" s="80">
        <v>0</v>
      </c>
      <c r="E51" s="80">
        <v>0</v>
      </c>
      <c r="F51" s="80">
        <v>0</v>
      </c>
      <c r="G51" s="80">
        <f t="shared" si="9"/>
        <v>0</v>
      </c>
    </row>
    <row r="52" spans="1:7" x14ac:dyDescent="0.25">
      <c r="A52" s="84" t="s">
        <v>328</v>
      </c>
      <c r="B52" s="80">
        <v>0</v>
      </c>
      <c r="C52" s="80">
        <v>0</v>
      </c>
      <c r="D52" s="80">
        <v>0</v>
      </c>
      <c r="E52" s="80">
        <v>0</v>
      </c>
      <c r="F52" s="80">
        <v>0</v>
      </c>
      <c r="G52" s="80">
        <f t="shared" si="9"/>
        <v>0</v>
      </c>
    </row>
    <row r="53" spans="1:7" x14ac:dyDescent="0.25">
      <c r="A53" s="84" t="s">
        <v>329</v>
      </c>
      <c r="B53" s="80">
        <v>0</v>
      </c>
      <c r="C53" s="80">
        <v>0</v>
      </c>
      <c r="D53" s="80">
        <v>0</v>
      </c>
      <c r="E53" s="80">
        <v>0</v>
      </c>
      <c r="F53" s="80">
        <v>0</v>
      </c>
      <c r="G53" s="80">
        <f t="shared" si="9"/>
        <v>0</v>
      </c>
    </row>
    <row r="54" spans="1:7" x14ac:dyDescent="0.25">
      <c r="A54" s="84" t="s">
        <v>330</v>
      </c>
      <c r="B54" s="80">
        <v>0</v>
      </c>
      <c r="C54" s="80">
        <v>0</v>
      </c>
      <c r="D54" s="80">
        <v>0</v>
      </c>
      <c r="E54" s="80">
        <v>0</v>
      </c>
      <c r="F54" s="80">
        <v>0</v>
      </c>
      <c r="G54" s="80">
        <f t="shared" si="9"/>
        <v>0</v>
      </c>
    </row>
    <row r="55" spans="1:7" x14ac:dyDescent="0.25">
      <c r="A55" s="84" t="s">
        <v>331</v>
      </c>
      <c r="B55" s="80">
        <v>0</v>
      </c>
      <c r="C55" s="80">
        <v>0</v>
      </c>
      <c r="D55" s="80">
        <v>0</v>
      </c>
      <c r="E55" s="80">
        <v>0</v>
      </c>
      <c r="F55" s="80">
        <v>0</v>
      </c>
      <c r="G55" s="80">
        <f t="shared" si="9"/>
        <v>0</v>
      </c>
    </row>
    <row r="56" spans="1:7" x14ac:dyDescent="0.25">
      <c r="A56" s="84" t="s">
        <v>332</v>
      </c>
      <c r="B56" s="80">
        <v>0</v>
      </c>
      <c r="C56" s="80">
        <v>0</v>
      </c>
      <c r="D56" s="80">
        <v>0</v>
      </c>
      <c r="E56" s="80">
        <v>0</v>
      </c>
      <c r="F56" s="80">
        <v>0</v>
      </c>
      <c r="G56" s="80">
        <f t="shared" si="9"/>
        <v>0</v>
      </c>
    </row>
    <row r="57" spans="1:7" x14ac:dyDescent="0.25">
      <c r="A57" s="84" t="s">
        <v>333</v>
      </c>
      <c r="B57" s="80">
        <v>0</v>
      </c>
      <c r="C57" s="80">
        <v>0</v>
      </c>
      <c r="D57" s="80">
        <v>0</v>
      </c>
      <c r="E57" s="80">
        <v>0</v>
      </c>
      <c r="F57" s="80">
        <v>0</v>
      </c>
      <c r="G57" s="80">
        <f t="shared" si="9"/>
        <v>0</v>
      </c>
    </row>
    <row r="58" spans="1:7" x14ac:dyDescent="0.25">
      <c r="A58" s="83" t="s">
        <v>334</v>
      </c>
      <c r="B58" s="80">
        <f t="shared" ref="B58:G58" si="10">SUM(B59:B61)</f>
        <v>85000000</v>
      </c>
      <c r="C58" s="80">
        <f t="shared" si="10"/>
        <v>16370000</v>
      </c>
      <c r="D58" s="80">
        <f t="shared" si="10"/>
        <v>101370000</v>
      </c>
      <c r="E58" s="80">
        <f t="shared" si="10"/>
        <v>29039598.600000001</v>
      </c>
      <c r="F58" s="80">
        <f t="shared" si="10"/>
        <v>29039598.600000001</v>
      </c>
      <c r="G58" s="80">
        <f t="shared" si="10"/>
        <v>72330401.400000006</v>
      </c>
    </row>
    <row r="59" spans="1:7" x14ac:dyDescent="0.25">
      <c r="A59" s="84" t="s">
        <v>335</v>
      </c>
      <c r="B59" s="80">
        <v>0</v>
      </c>
      <c r="C59" s="80">
        <v>0</v>
      </c>
      <c r="D59" s="80">
        <v>0</v>
      </c>
      <c r="E59" s="80">
        <v>0</v>
      </c>
      <c r="F59" s="80">
        <v>0</v>
      </c>
      <c r="G59" s="80">
        <f>D59-E59</f>
        <v>0</v>
      </c>
    </row>
    <row r="60" spans="1:7" x14ac:dyDescent="0.25">
      <c r="A60" s="84" t="s">
        <v>336</v>
      </c>
      <c r="B60" s="80">
        <v>85000000</v>
      </c>
      <c r="C60" s="80">
        <v>16370000</v>
      </c>
      <c r="D60" s="80">
        <v>101370000</v>
      </c>
      <c r="E60" s="80">
        <v>29039598.600000001</v>
      </c>
      <c r="F60" s="80">
        <v>29039598.600000001</v>
      </c>
      <c r="G60" s="80">
        <f>D60-E60</f>
        <v>72330401.400000006</v>
      </c>
    </row>
    <row r="61" spans="1:7" x14ac:dyDescent="0.25">
      <c r="A61" s="84" t="s">
        <v>337</v>
      </c>
      <c r="B61" s="80">
        <v>0</v>
      </c>
      <c r="C61" s="80">
        <v>0</v>
      </c>
      <c r="D61" s="80">
        <v>0</v>
      </c>
      <c r="E61" s="80">
        <v>0</v>
      </c>
      <c r="F61" s="80">
        <v>0</v>
      </c>
      <c r="G61" s="80">
        <f>D61-E61</f>
        <v>0</v>
      </c>
    </row>
    <row r="62" spans="1:7" x14ac:dyDescent="0.25">
      <c r="A62" s="83" t="s">
        <v>338</v>
      </c>
      <c r="B62" s="80">
        <f t="shared" ref="B62:G62" si="11">SUM(B63:B67,B69:B70)</f>
        <v>0</v>
      </c>
      <c r="C62" s="80">
        <f t="shared" si="11"/>
        <v>0</v>
      </c>
      <c r="D62" s="80">
        <f t="shared" si="11"/>
        <v>0</v>
      </c>
      <c r="E62" s="80">
        <f t="shared" si="11"/>
        <v>0</v>
      </c>
      <c r="F62" s="80">
        <f t="shared" si="11"/>
        <v>0</v>
      </c>
      <c r="G62" s="80">
        <f t="shared" si="11"/>
        <v>0</v>
      </c>
    </row>
    <row r="63" spans="1:7" x14ac:dyDescent="0.25">
      <c r="A63" s="84" t="s">
        <v>339</v>
      </c>
      <c r="B63" s="80">
        <v>0</v>
      </c>
      <c r="C63" s="80">
        <v>0</v>
      </c>
      <c r="D63" s="80">
        <v>0</v>
      </c>
      <c r="E63" s="80">
        <v>0</v>
      </c>
      <c r="F63" s="80">
        <v>0</v>
      </c>
      <c r="G63" s="80">
        <f>D63-E63</f>
        <v>0</v>
      </c>
    </row>
    <row r="64" spans="1:7" x14ac:dyDescent="0.25">
      <c r="A64" s="84" t="s">
        <v>340</v>
      </c>
      <c r="B64" s="80">
        <v>0</v>
      </c>
      <c r="C64" s="80">
        <v>0</v>
      </c>
      <c r="D64" s="80">
        <v>0</v>
      </c>
      <c r="E64" s="80">
        <v>0</v>
      </c>
      <c r="F64" s="80">
        <v>0</v>
      </c>
      <c r="G64" s="80">
        <f t="shared" ref="G64:G70" si="12">D64-E64</f>
        <v>0</v>
      </c>
    </row>
    <row r="65" spans="1:7" x14ac:dyDescent="0.25">
      <c r="A65" s="84" t="s">
        <v>341</v>
      </c>
      <c r="B65" s="80">
        <v>0</v>
      </c>
      <c r="C65" s="80">
        <v>0</v>
      </c>
      <c r="D65" s="80">
        <v>0</v>
      </c>
      <c r="E65" s="80">
        <v>0</v>
      </c>
      <c r="F65" s="80">
        <v>0</v>
      </c>
      <c r="G65" s="80">
        <f t="shared" si="12"/>
        <v>0</v>
      </c>
    </row>
    <row r="66" spans="1:7" x14ac:dyDescent="0.25">
      <c r="A66" s="84" t="s">
        <v>342</v>
      </c>
      <c r="B66" s="80">
        <v>0</v>
      </c>
      <c r="C66" s="80">
        <v>0</v>
      </c>
      <c r="D66" s="80">
        <v>0</v>
      </c>
      <c r="E66" s="80">
        <v>0</v>
      </c>
      <c r="F66" s="80">
        <v>0</v>
      </c>
      <c r="G66" s="80">
        <f t="shared" si="12"/>
        <v>0</v>
      </c>
    </row>
    <row r="67" spans="1:7" x14ac:dyDescent="0.25">
      <c r="A67" s="84" t="s">
        <v>343</v>
      </c>
      <c r="B67" s="80">
        <v>0</v>
      </c>
      <c r="C67" s="80">
        <v>0</v>
      </c>
      <c r="D67" s="80">
        <v>0</v>
      </c>
      <c r="E67" s="80">
        <v>0</v>
      </c>
      <c r="F67" s="80">
        <v>0</v>
      </c>
      <c r="G67" s="80">
        <f t="shared" si="12"/>
        <v>0</v>
      </c>
    </row>
    <row r="68" spans="1:7" x14ac:dyDescent="0.25">
      <c r="A68" s="84" t="s">
        <v>3301</v>
      </c>
      <c r="B68" s="80">
        <v>0</v>
      </c>
      <c r="C68" s="80">
        <v>0</v>
      </c>
      <c r="D68" s="80">
        <v>0</v>
      </c>
      <c r="E68" s="80">
        <v>0</v>
      </c>
      <c r="F68" s="80">
        <v>0</v>
      </c>
      <c r="G68" s="80">
        <f t="shared" si="12"/>
        <v>0</v>
      </c>
    </row>
    <row r="69" spans="1:7" x14ac:dyDescent="0.25">
      <c r="A69" s="84" t="s">
        <v>345</v>
      </c>
      <c r="B69" s="80">
        <v>0</v>
      </c>
      <c r="C69" s="80">
        <v>0</v>
      </c>
      <c r="D69" s="80">
        <v>0</v>
      </c>
      <c r="E69" s="80">
        <v>0</v>
      </c>
      <c r="F69" s="80">
        <v>0</v>
      </c>
      <c r="G69" s="80">
        <f t="shared" si="12"/>
        <v>0</v>
      </c>
    </row>
    <row r="70" spans="1:7" x14ac:dyDescent="0.25">
      <c r="A70" s="84" t="s">
        <v>346</v>
      </c>
      <c r="B70" s="80">
        <v>0</v>
      </c>
      <c r="C70" s="80">
        <v>0</v>
      </c>
      <c r="D70" s="80">
        <v>0</v>
      </c>
      <c r="E70" s="80">
        <v>0</v>
      </c>
      <c r="F70" s="80">
        <v>0</v>
      </c>
      <c r="G70" s="80">
        <f t="shared" si="12"/>
        <v>0</v>
      </c>
    </row>
    <row r="71" spans="1:7" x14ac:dyDescent="0.25">
      <c r="A71" s="83" t="s">
        <v>347</v>
      </c>
      <c r="B71" s="80">
        <f t="shared" ref="B71:G71" si="13">SUM(B72:B74)</f>
        <v>0</v>
      </c>
      <c r="C71" s="80">
        <f t="shared" si="13"/>
        <v>0</v>
      </c>
      <c r="D71" s="80">
        <f t="shared" si="13"/>
        <v>0</v>
      </c>
      <c r="E71" s="80">
        <f t="shared" si="13"/>
        <v>0</v>
      </c>
      <c r="F71" s="80">
        <f t="shared" si="13"/>
        <v>0</v>
      </c>
      <c r="G71" s="80">
        <f t="shared" si="13"/>
        <v>0</v>
      </c>
    </row>
    <row r="72" spans="1:7" x14ac:dyDescent="0.25">
      <c r="A72" s="84" t="s">
        <v>348</v>
      </c>
      <c r="B72" s="80">
        <v>0</v>
      </c>
      <c r="C72" s="80">
        <v>0</v>
      </c>
      <c r="D72" s="80">
        <v>0</v>
      </c>
      <c r="E72" s="80">
        <v>0</v>
      </c>
      <c r="F72" s="80">
        <v>0</v>
      </c>
      <c r="G72" s="80">
        <f>D72-E72</f>
        <v>0</v>
      </c>
    </row>
    <row r="73" spans="1:7" x14ac:dyDescent="0.25">
      <c r="A73" s="84" t="s">
        <v>349</v>
      </c>
      <c r="B73" s="80">
        <v>0</v>
      </c>
      <c r="C73" s="80">
        <v>0</v>
      </c>
      <c r="D73" s="80">
        <v>0</v>
      </c>
      <c r="E73" s="80">
        <v>0</v>
      </c>
      <c r="F73" s="80">
        <v>0</v>
      </c>
      <c r="G73" s="80">
        <f>D73-E73</f>
        <v>0</v>
      </c>
    </row>
    <row r="74" spans="1:7" x14ac:dyDescent="0.25">
      <c r="A74" s="84" t="s">
        <v>350</v>
      </c>
      <c r="B74" s="80">
        <v>0</v>
      </c>
      <c r="C74" s="80">
        <v>0</v>
      </c>
      <c r="D74" s="80">
        <v>0</v>
      </c>
      <c r="E74" s="80">
        <v>0</v>
      </c>
      <c r="F74" s="80">
        <v>0</v>
      </c>
      <c r="G74" s="80">
        <f>D74-E74</f>
        <v>0</v>
      </c>
    </row>
    <row r="75" spans="1:7" x14ac:dyDescent="0.25">
      <c r="A75" s="83" t="s">
        <v>351</v>
      </c>
      <c r="B75" s="80">
        <f t="shared" ref="B75:G75" si="14">SUM(B76:B82)</f>
        <v>0</v>
      </c>
      <c r="C75" s="80">
        <f t="shared" si="14"/>
        <v>0</v>
      </c>
      <c r="D75" s="80">
        <f t="shared" si="14"/>
        <v>0</v>
      </c>
      <c r="E75" s="80">
        <f t="shared" si="14"/>
        <v>0</v>
      </c>
      <c r="F75" s="80">
        <f t="shared" si="14"/>
        <v>0</v>
      </c>
      <c r="G75" s="80">
        <f t="shared" si="14"/>
        <v>0</v>
      </c>
    </row>
    <row r="76" spans="1:7" x14ac:dyDescent="0.25">
      <c r="A76" s="84" t="s">
        <v>352</v>
      </c>
      <c r="B76" s="80">
        <v>0</v>
      </c>
      <c r="C76" s="80">
        <v>0</v>
      </c>
      <c r="D76" s="80">
        <v>0</v>
      </c>
      <c r="E76" s="80">
        <v>0</v>
      </c>
      <c r="F76" s="80">
        <v>0</v>
      </c>
      <c r="G76" s="80">
        <f>D76-E76</f>
        <v>0</v>
      </c>
    </row>
    <row r="77" spans="1:7" x14ac:dyDescent="0.25">
      <c r="A77" s="84" t="s">
        <v>353</v>
      </c>
      <c r="B77" s="80">
        <v>0</v>
      </c>
      <c r="C77" s="80">
        <v>0</v>
      </c>
      <c r="D77" s="80">
        <v>0</v>
      </c>
      <c r="E77" s="80">
        <v>0</v>
      </c>
      <c r="F77" s="80">
        <v>0</v>
      </c>
      <c r="G77" s="80">
        <f t="shared" ref="G77:G82" si="15">D77-E77</f>
        <v>0</v>
      </c>
    </row>
    <row r="78" spans="1:7" x14ac:dyDescent="0.25">
      <c r="A78" s="84" t="s">
        <v>354</v>
      </c>
      <c r="B78" s="80">
        <v>0</v>
      </c>
      <c r="C78" s="80">
        <v>0</v>
      </c>
      <c r="D78" s="80">
        <v>0</v>
      </c>
      <c r="E78" s="80">
        <v>0</v>
      </c>
      <c r="F78" s="80">
        <v>0</v>
      </c>
      <c r="G78" s="80">
        <f t="shared" si="15"/>
        <v>0</v>
      </c>
    </row>
    <row r="79" spans="1:7" x14ac:dyDescent="0.25">
      <c r="A79" s="84" t="s">
        <v>355</v>
      </c>
      <c r="B79" s="80">
        <v>0</v>
      </c>
      <c r="C79" s="80">
        <v>0</v>
      </c>
      <c r="D79" s="80">
        <v>0</v>
      </c>
      <c r="E79" s="80">
        <v>0</v>
      </c>
      <c r="F79" s="80">
        <v>0</v>
      </c>
      <c r="G79" s="80">
        <f t="shared" si="15"/>
        <v>0</v>
      </c>
    </row>
    <row r="80" spans="1:7" x14ac:dyDescent="0.25">
      <c r="A80" s="84" t="s">
        <v>356</v>
      </c>
      <c r="B80" s="80">
        <v>0</v>
      </c>
      <c r="C80" s="80">
        <v>0</v>
      </c>
      <c r="D80" s="80">
        <v>0</v>
      </c>
      <c r="E80" s="80">
        <v>0</v>
      </c>
      <c r="F80" s="80">
        <v>0</v>
      </c>
      <c r="G80" s="80">
        <f t="shared" si="15"/>
        <v>0</v>
      </c>
    </row>
    <row r="81" spans="1:7" x14ac:dyDescent="0.25">
      <c r="A81" s="84" t="s">
        <v>357</v>
      </c>
      <c r="B81" s="80">
        <v>0</v>
      </c>
      <c r="C81" s="80">
        <v>0</v>
      </c>
      <c r="D81" s="80">
        <v>0</v>
      </c>
      <c r="E81" s="80">
        <v>0</v>
      </c>
      <c r="F81" s="80">
        <v>0</v>
      </c>
      <c r="G81" s="80">
        <f t="shared" si="15"/>
        <v>0</v>
      </c>
    </row>
    <row r="82" spans="1:7" x14ac:dyDescent="0.25">
      <c r="A82" s="84" t="s">
        <v>358</v>
      </c>
      <c r="B82" s="80">
        <v>0</v>
      </c>
      <c r="C82" s="80">
        <v>0</v>
      </c>
      <c r="D82" s="80">
        <v>0</v>
      </c>
      <c r="E82" s="80">
        <v>0</v>
      </c>
      <c r="F82" s="80">
        <v>0</v>
      </c>
      <c r="G82" s="80">
        <f t="shared" si="15"/>
        <v>0</v>
      </c>
    </row>
    <row r="83" spans="1:7" x14ac:dyDescent="0.25">
      <c r="A83" s="85"/>
      <c r="B83" s="81"/>
      <c r="C83" s="81"/>
      <c r="D83" s="81"/>
      <c r="E83" s="81"/>
      <c r="F83" s="81"/>
      <c r="G83" s="81"/>
    </row>
    <row r="84" spans="1:7" x14ac:dyDescent="0.25">
      <c r="A84" s="86" t="s">
        <v>359</v>
      </c>
      <c r="B84" s="79">
        <f t="shared" ref="B84:G84" si="16">SUM(B85,B93,B103,B113,B123,B133,B137,B146,B150)</f>
        <v>0</v>
      </c>
      <c r="C84" s="79">
        <f t="shared" si="16"/>
        <v>0</v>
      </c>
      <c r="D84" s="79">
        <f t="shared" si="16"/>
        <v>0</v>
      </c>
      <c r="E84" s="79">
        <f t="shared" si="16"/>
        <v>0</v>
      </c>
      <c r="F84" s="79">
        <f t="shared" si="16"/>
        <v>0</v>
      </c>
      <c r="G84" s="79">
        <f t="shared" si="16"/>
        <v>0</v>
      </c>
    </row>
    <row r="85" spans="1:7" x14ac:dyDescent="0.25">
      <c r="A85" s="83" t="s">
        <v>286</v>
      </c>
      <c r="B85" s="80">
        <f t="shared" ref="B85:G85" si="17">SUM(B86:B92)</f>
        <v>0</v>
      </c>
      <c r="C85" s="80">
        <f t="shared" si="17"/>
        <v>0</v>
      </c>
      <c r="D85" s="80">
        <f t="shared" si="17"/>
        <v>0</v>
      </c>
      <c r="E85" s="80">
        <f t="shared" si="17"/>
        <v>0</v>
      </c>
      <c r="F85" s="80">
        <f t="shared" si="17"/>
        <v>0</v>
      </c>
      <c r="G85" s="80">
        <f t="shared" si="17"/>
        <v>0</v>
      </c>
    </row>
    <row r="86" spans="1:7" x14ac:dyDescent="0.25">
      <c r="A86" s="84" t="s">
        <v>287</v>
      </c>
      <c r="B86" s="80">
        <v>0</v>
      </c>
      <c r="C86" s="80">
        <v>0</v>
      </c>
      <c r="D86" s="80">
        <v>0</v>
      </c>
      <c r="E86" s="80">
        <v>0</v>
      </c>
      <c r="F86" s="80">
        <v>0</v>
      </c>
      <c r="G86" s="80">
        <f>D86-E86</f>
        <v>0</v>
      </c>
    </row>
    <row r="87" spans="1:7" x14ac:dyDescent="0.25">
      <c r="A87" s="84" t="s">
        <v>288</v>
      </c>
      <c r="B87" s="80">
        <v>0</v>
      </c>
      <c r="C87" s="80">
        <v>0</v>
      </c>
      <c r="D87" s="80">
        <v>0</v>
      </c>
      <c r="E87" s="80">
        <v>0</v>
      </c>
      <c r="F87" s="80">
        <v>0</v>
      </c>
      <c r="G87" s="80">
        <f t="shared" ref="G87:G92" si="18">D87-E87</f>
        <v>0</v>
      </c>
    </row>
    <row r="88" spans="1:7" x14ac:dyDescent="0.25">
      <c r="A88" s="84" t="s">
        <v>289</v>
      </c>
      <c r="B88" s="80">
        <v>0</v>
      </c>
      <c r="C88" s="80">
        <v>0</v>
      </c>
      <c r="D88" s="80">
        <v>0</v>
      </c>
      <c r="E88" s="80">
        <v>0</v>
      </c>
      <c r="F88" s="80">
        <v>0</v>
      </c>
      <c r="G88" s="80">
        <f t="shared" si="18"/>
        <v>0</v>
      </c>
    </row>
    <row r="89" spans="1:7" x14ac:dyDescent="0.25">
      <c r="A89" s="84" t="s">
        <v>290</v>
      </c>
      <c r="B89" s="80">
        <v>0</v>
      </c>
      <c r="C89" s="80">
        <v>0</v>
      </c>
      <c r="D89" s="80">
        <v>0</v>
      </c>
      <c r="E89" s="80">
        <v>0</v>
      </c>
      <c r="F89" s="80">
        <v>0</v>
      </c>
      <c r="G89" s="80">
        <f t="shared" si="18"/>
        <v>0</v>
      </c>
    </row>
    <row r="90" spans="1:7" x14ac:dyDescent="0.25">
      <c r="A90" s="84" t="s">
        <v>291</v>
      </c>
      <c r="B90" s="80">
        <v>0</v>
      </c>
      <c r="C90" s="80">
        <v>0</v>
      </c>
      <c r="D90" s="80">
        <v>0</v>
      </c>
      <c r="E90" s="80">
        <v>0</v>
      </c>
      <c r="F90" s="80">
        <v>0</v>
      </c>
      <c r="G90" s="80">
        <f t="shared" si="18"/>
        <v>0</v>
      </c>
    </row>
    <row r="91" spans="1:7" x14ac:dyDescent="0.25">
      <c r="A91" s="84" t="s">
        <v>292</v>
      </c>
      <c r="B91" s="80">
        <v>0</v>
      </c>
      <c r="C91" s="80">
        <v>0</v>
      </c>
      <c r="D91" s="80">
        <v>0</v>
      </c>
      <c r="E91" s="80">
        <v>0</v>
      </c>
      <c r="F91" s="80">
        <v>0</v>
      </c>
      <c r="G91" s="80">
        <f t="shared" si="18"/>
        <v>0</v>
      </c>
    </row>
    <row r="92" spans="1:7" x14ac:dyDescent="0.25">
      <c r="A92" s="84" t="s">
        <v>293</v>
      </c>
      <c r="B92" s="80">
        <v>0</v>
      </c>
      <c r="C92" s="80">
        <v>0</v>
      </c>
      <c r="D92" s="80">
        <v>0</v>
      </c>
      <c r="E92" s="80">
        <v>0</v>
      </c>
      <c r="F92" s="80">
        <v>0</v>
      </c>
      <c r="G92" s="80">
        <f t="shared" si="18"/>
        <v>0</v>
      </c>
    </row>
    <row r="93" spans="1:7" x14ac:dyDescent="0.25">
      <c r="A93" s="83" t="s">
        <v>294</v>
      </c>
      <c r="B93" s="80">
        <f t="shared" ref="B93:G93" si="19">SUM(B94:B102)</f>
        <v>0</v>
      </c>
      <c r="C93" s="80">
        <f t="shared" si="19"/>
        <v>0</v>
      </c>
      <c r="D93" s="80">
        <f t="shared" si="19"/>
        <v>0</v>
      </c>
      <c r="E93" s="80">
        <f t="shared" si="19"/>
        <v>0</v>
      </c>
      <c r="F93" s="80">
        <f t="shared" si="19"/>
        <v>0</v>
      </c>
      <c r="G93" s="80">
        <f t="shared" si="19"/>
        <v>0</v>
      </c>
    </row>
    <row r="94" spans="1:7" x14ac:dyDescent="0.25">
      <c r="A94" s="84" t="s">
        <v>295</v>
      </c>
      <c r="B94" s="80">
        <v>0</v>
      </c>
      <c r="C94" s="80">
        <v>0</v>
      </c>
      <c r="D94" s="80">
        <v>0</v>
      </c>
      <c r="E94" s="80">
        <v>0</v>
      </c>
      <c r="F94" s="80">
        <v>0</v>
      </c>
      <c r="G94" s="80">
        <f>D94-E94</f>
        <v>0</v>
      </c>
    </row>
    <row r="95" spans="1:7" x14ac:dyDescent="0.25">
      <c r="A95" s="84" t="s">
        <v>296</v>
      </c>
      <c r="B95" s="80">
        <v>0</v>
      </c>
      <c r="C95" s="80">
        <v>0</v>
      </c>
      <c r="D95" s="80">
        <v>0</v>
      </c>
      <c r="E95" s="80">
        <v>0</v>
      </c>
      <c r="F95" s="80">
        <v>0</v>
      </c>
      <c r="G95" s="80">
        <f t="shared" ref="G95:G102" si="20">D95-E95</f>
        <v>0</v>
      </c>
    </row>
    <row r="96" spans="1:7" x14ac:dyDescent="0.25">
      <c r="A96" s="84" t="s">
        <v>297</v>
      </c>
      <c r="B96" s="80">
        <v>0</v>
      </c>
      <c r="C96" s="80">
        <v>0</v>
      </c>
      <c r="D96" s="80">
        <v>0</v>
      </c>
      <c r="E96" s="80">
        <v>0</v>
      </c>
      <c r="F96" s="80">
        <v>0</v>
      </c>
      <c r="G96" s="80">
        <f t="shared" si="20"/>
        <v>0</v>
      </c>
    </row>
    <row r="97" spans="1:7" x14ac:dyDescent="0.25">
      <c r="A97" s="84" t="s">
        <v>298</v>
      </c>
      <c r="B97" s="80">
        <v>0</v>
      </c>
      <c r="C97" s="80">
        <v>0</v>
      </c>
      <c r="D97" s="80">
        <v>0</v>
      </c>
      <c r="E97" s="80">
        <v>0</v>
      </c>
      <c r="F97" s="80">
        <v>0</v>
      </c>
      <c r="G97" s="80">
        <f t="shared" si="20"/>
        <v>0</v>
      </c>
    </row>
    <row r="98" spans="1:7" x14ac:dyDescent="0.25">
      <c r="A98" s="42" t="s">
        <v>299</v>
      </c>
      <c r="B98" s="80">
        <v>0</v>
      </c>
      <c r="C98" s="80">
        <v>0</v>
      </c>
      <c r="D98" s="80">
        <v>0</v>
      </c>
      <c r="E98" s="80">
        <v>0</v>
      </c>
      <c r="F98" s="80">
        <v>0</v>
      </c>
      <c r="G98" s="80">
        <f t="shared" si="20"/>
        <v>0</v>
      </c>
    </row>
    <row r="99" spans="1:7" x14ac:dyDescent="0.25">
      <c r="A99" s="84" t="s">
        <v>300</v>
      </c>
      <c r="B99" s="80">
        <v>0</v>
      </c>
      <c r="C99" s="80">
        <v>0</v>
      </c>
      <c r="D99" s="80">
        <v>0</v>
      </c>
      <c r="E99" s="80">
        <v>0</v>
      </c>
      <c r="F99" s="80">
        <v>0</v>
      </c>
      <c r="G99" s="80">
        <f t="shared" si="20"/>
        <v>0</v>
      </c>
    </row>
    <row r="100" spans="1:7" x14ac:dyDescent="0.25">
      <c r="A100" s="84" t="s">
        <v>301</v>
      </c>
      <c r="B100" s="80">
        <v>0</v>
      </c>
      <c r="C100" s="80">
        <v>0</v>
      </c>
      <c r="D100" s="80">
        <v>0</v>
      </c>
      <c r="E100" s="80">
        <v>0</v>
      </c>
      <c r="F100" s="80">
        <v>0</v>
      </c>
      <c r="G100" s="80">
        <f t="shared" si="20"/>
        <v>0</v>
      </c>
    </row>
    <row r="101" spans="1:7" x14ac:dyDescent="0.25">
      <c r="A101" s="84" t="s">
        <v>302</v>
      </c>
      <c r="B101" s="80">
        <v>0</v>
      </c>
      <c r="C101" s="80">
        <v>0</v>
      </c>
      <c r="D101" s="80">
        <v>0</v>
      </c>
      <c r="E101" s="80">
        <v>0</v>
      </c>
      <c r="F101" s="80">
        <v>0</v>
      </c>
      <c r="G101" s="80">
        <f t="shared" si="20"/>
        <v>0</v>
      </c>
    </row>
    <row r="102" spans="1:7" x14ac:dyDescent="0.25">
      <c r="A102" s="84" t="s">
        <v>303</v>
      </c>
      <c r="B102" s="80">
        <v>0</v>
      </c>
      <c r="C102" s="80">
        <v>0</v>
      </c>
      <c r="D102" s="80">
        <v>0</v>
      </c>
      <c r="E102" s="80">
        <v>0</v>
      </c>
      <c r="F102" s="80">
        <v>0</v>
      </c>
      <c r="G102" s="80">
        <f t="shared" si="20"/>
        <v>0</v>
      </c>
    </row>
    <row r="103" spans="1:7" x14ac:dyDescent="0.25">
      <c r="A103" s="83" t="s">
        <v>304</v>
      </c>
      <c r="B103" s="80">
        <f t="shared" ref="B103:G103" si="21">SUM(B104:B112)</f>
        <v>0</v>
      </c>
      <c r="C103" s="80">
        <f t="shared" si="21"/>
        <v>0</v>
      </c>
      <c r="D103" s="80">
        <f t="shared" si="21"/>
        <v>0</v>
      </c>
      <c r="E103" s="80">
        <f t="shared" si="21"/>
        <v>0</v>
      </c>
      <c r="F103" s="80">
        <f t="shared" si="21"/>
        <v>0</v>
      </c>
      <c r="G103" s="80">
        <f t="shared" si="21"/>
        <v>0</v>
      </c>
    </row>
    <row r="104" spans="1:7" x14ac:dyDescent="0.25">
      <c r="A104" s="84" t="s">
        <v>305</v>
      </c>
      <c r="B104" s="80">
        <v>0</v>
      </c>
      <c r="C104" s="80">
        <v>0</v>
      </c>
      <c r="D104" s="80">
        <v>0</v>
      </c>
      <c r="E104" s="80">
        <v>0</v>
      </c>
      <c r="F104" s="80">
        <v>0</v>
      </c>
      <c r="G104" s="80">
        <f>D104-E104</f>
        <v>0</v>
      </c>
    </row>
    <row r="105" spans="1:7" x14ac:dyDescent="0.25">
      <c r="A105" s="84" t="s">
        <v>306</v>
      </c>
      <c r="B105" s="80">
        <v>0</v>
      </c>
      <c r="C105" s="80">
        <v>0</v>
      </c>
      <c r="D105" s="80">
        <v>0</v>
      </c>
      <c r="E105" s="80">
        <v>0</v>
      </c>
      <c r="F105" s="80">
        <v>0</v>
      </c>
      <c r="G105" s="80">
        <f t="shared" ref="G105:G112" si="22">D105-E105</f>
        <v>0</v>
      </c>
    </row>
    <row r="106" spans="1:7" x14ac:dyDescent="0.25">
      <c r="A106" s="84" t="s">
        <v>307</v>
      </c>
      <c r="B106" s="80">
        <v>0</v>
      </c>
      <c r="C106" s="80">
        <v>0</v>
      </c>
      <c r="D106" s="80">
        <v>0</v>
      </c>
      <c r="E106" s="80">
        <v>0</v>
      </c>
      <c r="F106" s="80">
        <v>0</v>
      </c>
      <c r="G106" s="80">
        <f t="shared" si="22"/>
        <v>0</v>
      </c>
    </row>
    <row r="107" spans="1:7" x14ac:dyDescent="0.25">
      <c r="A107" s="84" t="s">
        <v>308</v>
      </c>
      <c r="B107" s="80">
        <v>0</v>
      </c>
      <c r="C107" s="80">
        <v>0</v>
      </c>
      <c r="D107" s="80">
        <v>0</v>
      </c>
      <c r="E107" s="80">
        <v>0</v>
      </c>
      <c r="F107" s="80">
        <v>0</v>
      </c>
      <c r="G107" s="80">
        <f t="shared" si="22"/>
        <v>0</v>
      </c>
    </row>
    <row r="108" spans="1:7" x14ac:dyDescent="0.25">
      <c r="A108" s="84" t="s">
        <v>309</v>
      </c>
      <c r="B108" s="80">
        <v>0</v>
      </c>
      <c r="C108" s="80">
        <v>0</v>
      </c>
      <c r="D108" s="80">
        <v>0</v>
      </c>
      <c r="E108" s="80">
        <v>0</v>
      </c>
      <c r="F108" s="80">
        <v>0</v>
      </c>
      <c r="G108" s="80">
        <f t="shared" si="22"/>
        <v>0</v>
      </c>
    </row>
    <row r="109" spans="1:7" x14ac:dyDescent="0.25">
      <c r="A109" s="84" t="s">
        <v>310</v>
      </c>
      <c r="B109" s="80">
        <v>0</v>
      </c>
      <c r="C109" s="80">
        <v>0</v>
      </c>
      <c r="D109" s="80">
        <v>0</v>
      </c>
      <c r="E109" s="80">
        <v>0</v>
      </c>
      <c r="F109" s="80">
        <v>0</v>
      </c>
      <c r="G109" s="80">
        <f t="shared" si="22"/>
        <v>0</v>
      </c>
    </row>
    <row r="110" spans="1:7" x14ac:dyDescent="0.25">
      <c r="A110" s="84" t="s">
        <v>311</v>
      </c>
      <c r="B110" s="80">
        <v>0</v>
      </c>
      <c r="C110" s="80">
        <v>0</v>
      </c>
      <c r="D110" s="80">
        <v>0</v>
      </c>
      <c r="E110" s="80">
        <v>0</v>
      </c>
      <c r="F110" s="80">
        <v>0</v>
      </c>
      <c r="G110" s="80">
        <f t="shared" si="22"/>
        <v>0</v>
      </c>
    </row>
    <row r="111" spans="1:7" x14ac:dyDescent="0.25">
      <c r="A111" s="84" t="s">
        <v>312</v>
      </c>
      <c r="B111" s="80">
        <v>0</v>
      </c>
      <c r="C111" s="80">
        <v>0</v>
      </c>
      <c r="D111" s="80">
        <v>0</v>
      </c>
      <c r="E111" s="80">
        <v>0</v>
      </c>
      <c r="F111" s="80">
        <v>0</v>
      </c>
      <c r="G111" s="80">
        <f t="shared" si="22"/>
        <v>0</v>
      </c>
    </row>
    <row r="112" spans="1:7" x14ac:dyDescent="0.25">
      <c r="A112" s="84" t="s">
        <v>313</v>
      </c>
      <c r="B112" s="80">
        <v>0</v>
      </c>
      <c r="C112" s="80">
        <v>0</v>
      </c>
      <c r="D112" s="80">
        <v>0</v>
      </c>
      <c r="E112" s="80">
        <v>0</v>
      </c>
      <c r="F112" s="80">
        <v>0</v>
      </c>
      <c r="G112" s="80">
        <f t="shared" si="22"/>
        <v>0</v>
      </c>
    </row>
    <row r="113" spans="1:7" x14ac:dyDescent="0.25">
      <c r="A113" s="83" t="s">
        <v>314</v>
      </c>
      <c r="B113" s="80">
        <f t="shared" ref="B113:G113" si="23">SUM(B114:B122)</f>
        <v>0</v>
      </c>
      <c r="C113" s="80">
        <f t="shared" si="23"/>
        <v>0</v>
      </c>
      <c r="D113" s="80">
        <f t="shared" si="23"/>
        <v>0</v>
      </c>
      <c r="E113" s="80">
        <f t="shared" si="23"/>
        <v>0</v>
      </c>
      <c r="F113" s="80">
        <f t="shared" si="23"/>
        <v>0</v>
      </c>
      <c r="G113" s="80">
        <f t="shared" si="23"/>
        <v>0</v>
      </c>
    </row>
    <row r="114" spans="1:7" x14ac:dyDescent="0.25">
      <c r="A114" s="84" t="s">
        <v>315</v>
      </c>
      <c r="B114" s="80">
        <v>0</v>
      </c>
      <c r="C114" s="80">
        <v>0</v>
      </c>
      <c r="D114" s="80">
        <v>0</v>
      </c>
      <c r="E114" s="80">
        <v>0</v>
      </c>
      <c r="F114" s="80">
        <v>0</v>
      </c>
      <c r="G114" s="80">
        <f>D114-E114</f>
        <v>0</v>
      </c>
    </row>
    <row r="115" spans="1:7" x14ac:dyDescent="0.25">
      <c r="A115" s="84" t="s">
        <v>316</v>
      </c>
      <c r="B115" s="80">
        <v>0</v>
      </c>
      <c r="C115" s="80">
        <v>0</v>
      </c>
      <c r="D115" s="80">
        <v>0</v>
      </c>
      <c r="E115" s="80">
        <v>0</v>
      </c>
      <c r="F115" s="80">
        <v>0</v>
      </c>
      <c r="G115" s="80">
        <f t="shared" ref="G115:G122" si="24">D115-E115</f>
        <v>0</v>
      </c>
    </row>
    <row r="116" spans="1:7" x14ac:dyDescent="0.25">
      <c r="A116" s="84" t="s">
        <v>317</v>
      </c>
      <c r="B116" s="80">
        <v>0</v>
      </c>
      <c r="C116" s="80">
        <v>0</v>
      </c>
      <c r="D116" s="80">
        <v>0</v>
      </c>
      <c r="E116" s="80">
        <v>0</v>
      </c>
      <c r="F116" s="80">
        <v>0</v>
      </c>
      <c r="G116" s="80">
        <f t="shared" si="24"/>
        <v>0</v>
      </c>
    </row>
    <row r="117" spans="1:7" x14ac:dyDescent="0.25">
      <c r="A117" s="84" t="s">
        <v>318</v>
      </c>
      <c r="B117" s="80">
        <v>0</v>
      </c>
      <c r="C117" s="80">
        <v>0</v>
      </c>
      <c r="D117" s="80">
        <v>0</v>
      </c>
      <c r="E117" s="80">
        <v>0</v>
      </c>
      <c r="F117" s="80">
        <v>0</v>
      </c>
      <c r="G117" s="80">
        <f t="shared" si="24"/>
        <v>0</v>
      </c>
    </row>
    <row r="118" spans="1:7" x14ac:dyDescent="0.25">
      <c r="A118" s="84" t="s">
        <v>319</v>
      </c>
      <c r="B118" s="80">
        <v>0</v>
      </c>
      <c r="C118" s="80">
        <v>0</v>
      </c>
      <c r="D118" s="80">
        <v>0</v>
      </c>
      <c r="E118" s="80">
        <v>0</v>
      </c>
      <c r="F118" s="80">
        <v>0</v>
      </c>
      <c r="G118" s="80">
        <f t="shared" si="24"/>
        <v>0</v>
      </c>
    </row>
    <row r="119" spans="1:7" x14ac:dyDescent="0.25">
      <c r="A119" s="84" t="s">
        <v>320</v>
      </c>
      <c r="B119" s="80">
        <v>0</v>
      </c>
      <c r="C119" s="80">
        <v>0</v>
      </c>
      <c r="D119" s="80">
        <v>0</v>
      </c>
      <c r="E119" s="80">
        <v>0</v>
      </c>
      <c r="F119" s="80">
        <v>0</v>
      </c>
      <c r="G119" s="80">
        <f t="shared" si="24"/>
        <v>0</v>
      </c>
    </row>
    <row r="120" spans="1:7" x14ac:dyDescent="0.25">
      <c r="A120" s="84" t="s">
        <v>321</v>
      </c>
      <c r="B120" s="80">
        <v>0</v>
      </c>
      <c r="C120" s="80">
        <v>0</v>
      </c>
      <c r="D120" s="80">
        <v>0</v>
      </c>
      <c r="E120" s="80">
        <v>0</v>
      </c>
      <c r="F120" s="80">
        <v>0</v>
      </c>
      <c r="G120" s="80">
        <f t="shared" si="24"/>
        <v>0</v>
      </c>
    </row>
    <row r="121" spans="1:7" x14ac:dyDescent="0.25">
      <c r="A121" s="84" t="s">
        <v>322</v>
      </c>
      <c r="B121" s="80">
        <v>0</v>
      </c>
      <c r="C121" s="80">
        <v>0</v>
      </c>
      <c r="D121" s="80">
        <v>0</v>
      </c>
      <c r="E121" s="80">
        <v>0</v>
      </c>
      <c r="F121" s="80">
        <v>0</v>
      </c>
      <c r="G121" s="80">
        <f t="shared" si="24"/>
        <v>0</v>
      </c>
    </row>
    <row r="122" spans="1:7" x14ac:dyDescent="0.25">
      <c r="A122" s="84" t="s">
        <v>323</v>
      </c>
      <c r="B122" s="80">
        <v>0</v>
      </c>
      <c r="C122" s="80">
        <v>0</v>
      </c>
      <c r="D122" s="80">
        <v>0</v>
      </c>
      <c r="E122" s="80">
        <v>0</v>
      </c>
      <c r="F122" s="80">
        <v>0</v>
      </c>
      <c r="G122" s="80">
        <f t="shared" si="24"/>
        <v>0</v>
      </c>
    </row>
    <row r="123" spans="1:7" x14ac:dyDescent="0.25">
      <c r="A123" s="83" t="s">
        <v>324</v>
      </c>
      <c r="B123" s="80">
        <f t="shared" ref="B123:G123" si="25">SUM(B124:B132)</f>
        <v>0</v>
      </c>
      <c r="C123" s="80">
        <f t="shared" si="25"/>
        <v>0</v>
      </c>
      <c r="D123" s="80">
        <f t="shared" si="25"/>
        <v>0</v>
      </c>
      <c r="E123" s="80">
        <f t="shared" si="25"/>
        <v>0</v>
      </c>
      <c r="F123" s="80">
        <f t="shared" si="25"/>
        <v>0</v>
      </c>
      <c r="G123" s="80">
        <f t="shared" si="25"/>
        <v>0</v>
      </c>
    </row>
    <row r="124" spans="1:7" x14ac:dyDescent="0.25">
      <c r="A124" s="84" t="s">
        <v>325</v>
      </c>
      <c r="B124" s="80">
        <v>0</v>
      </c>
      <c r="C124" s="80">
        <v>0</v>
      </c>
      <c r="D124" s="80">
        <v>0</v>
      </c>
      <c r="E124" s="80">
        <v>0</v>
      </c>
      <c r="F124" s="80">
        <v>0</v>
      </c>
      <c r="G124" s="80">
        <f>D124-E124</f>
        <v>0</v>
      </c>
    </row>
    <row r="125" spans="1:7" x14ac:dyDescent="0.25">
      <c r="A125" s="84" t="s">
        <v>326</v>
      </c>
      <c r="B125" s="80">
        <v>0</v>
      </c>
      <c r="C125" s="80">
        <v>0</v>
      </c>
      <c r="D125" s="80">
        <v>0</v>
      </c>
      <c r="E125" s="80">
        <v>0</v>
      </c>
      <c r="F125" s="80">
        <v>0</v>
      </c>
      <c r="G125" s="80">
        <f t="shared" ref="G125:G132" si="26">D125-E125</f>
        <v>0</v>
      </c>
    </row>
    <row r="126" spans="1:7" x14ac:dyDescent="0.25">
      <c r="A126" s="84" t="s">
        <v>327</v>
      </c>
      <c r="B126" s="80">
        <v>0</v>
      </c>
      <c r="C126" s="80">
        <v>0</v>
      </c>
      <c r="D126" s="80">
        <v>0</v>
      </c>
      <c r="E126" s="80">
        <v>0</v>
      </c>
      <c r="F126" s="80">
        <v>0</v>
      </c>
      <c r="G126" s="80">
        <f t="shared" si="26"/>
        <v>0</v>
      </c>
    </row>
    <row r="127" spans="1:7" x14ac:dyDescent="0.25">
      <c r="A127" s="84" t="s">
        <v>328</v>
      </c>
      <c r="B127" s="80">
        <v>0</v>
      </c>
      <c r="C127" s="80">
        <v>0</v>
      </c>
      <c r="D127" s="80">
        <v>0</v>
      </c>
      <c r="E127" s="80">
        <v>0</v>
      </c>
      <c r="F127" s="80">
        <v>0</v>
      </c>
      <c r="G127" s="80">
        <f t="shared" si="26"/>
        <v>0</v>
      </c>
    </row>
    <row r="128" spans="1:7" x14ac:dyDescent="0.25">
      <c r="A128" s="84" t="s">
        <v>329</v>
      </c>
      <c r="B128" s="80">
        <v>0</v>
      </c>
      <c r="C128" s="80">
        <v>0</v>
      </c>
      <c r="D128" s="80">
        <v>0</v>
      </c>
      <c r="E128" s="80">
        <v>0</v>
      </c>
      <c r="F128" s="80">
        <v>0</v>
      </c>
      <c r="G128" s="80">
        <f t="shared" si="26"/>
        <v>0</v>
      </c>
    </row>
    <row r="129" spans="1:7" x14ac:dyDescent="0.25">
      <c r="A129" s="84" t="s">
        <v>330</v>
      </c>
      <c r="B129" s="80">
        <v>0</v>
      </c>
      <c r="C129" s="80">
        <v>0</v>
      </c>
      <c r="D129" s="80">
        <v>0</v>
      </c>
      <c r="E129" s="80">
        <v>0</v>
      </c>
      <c r="F129" s="80">
        <v>0</v>
      </c>
      <c r="G129" s="80">
        <f t="shared" si="26"/>
        <v>0</v>
      </c>
    </row>
    <row r="130" spans="1:7" x14ac:dyDescent="0.25">
      <c r="A130" s="84" t="s">
        <v>331</v>
      </c>
      <c r="B130" s="80">
        <v>0</v>
      </c>
      <c r="C130" s="80">
        <v>0</v>
      </c>
      <c r="D130" s="80">
        <v>0</v>
      </c>
      <c r="E130" s="80">
        <v>0</v>
      </c>
      <c r="F130" s="80">
        <v>0</v>
      </c>
      <c r="G130" s="80">
        <f t="shared" si="26"/>
        <v>0</v>
      </c>
    </row>
    <row r="131" spans="1:7" x14ac:dyDescent="0.25">
      <c r="A131" s="84" t="s">
        <v>332</v>
      </c>
      <c r="B131" s="80">
        <v>0</v>
      </c>
      <c r="C131" s="80">
        <v>0</v>
      </c>
      <c r="D131" s="80">
        <v>0</v>
      </c>
      <c r="E131" s="80">
        <v>0</v>
      </c>
      <c r="F131" s="80">
        <v>0</v>
      </c>
      <c r="G131" s="80">
        <f t="shared" si="26"/>
        <v>0</v>
      </c>
    </row>
    <row r="132" spans="1:7" x14ac:dyDescent="0.25">
      <c r="A132" s="84" t="s">
        <v>333</v>
      </c>
      <c r="B132" s="80">
        <v>0</v>
      </c>
      <c r="C132" s="80">
        <v>0</v>
      </c>
      <c r="D132" s="80">
        <v>0</v>
      </c>
      <c r="E132" s="80">
        <v>0</v>
      </c>
      <c r="F132" s="80">
        <v>0</v>
      </c>
      <c r="G132" s="80">
        <f t="shared" si="26"/>
        <v>0</v>
      </c>
    </row>
    <row r="133" spans="1:7" x14ac:dyDescent="0.25">
      <c r="A133" s="83" t="s">
        <v>334</v>
      </c>
      <c r="B133" s="80">
        <f t="shared" ref="B133:G133" si="27">SUM(B134:B136)</f>
        <v>0</v>
      </c>
      <c r="C133" s="80">
        <f t="shared" si="27"/>
        <v>0</v>
      </c>
      <c r="D133" s="80">
        <f t="shared" si="27"/>
        <v>0</v>
      </c>
      <c r="E133" s="80">
        <f t="shared" si="27"/>
        <v>0</v>
      </c>
      <c r="F133" s="80">
        <f t="shared" si="27"/>
        <v>0</v>
      </c>
      <c r="G133" s="80">
        <f t="shared" si="27"/>
        <v>0</v>
      </c>
    </row>
    <row r="134" spans="1:7" x14ac:dyDescent="0.25">
      <c r="A134" s="84" t="s">
        <v>335</v>
      </c>
      <c r="B134" s="80">
        <v>0</v>
      </c>
      <c r="C134" s="80">
        <v>0</v>
      </c>
      <c r="D134" s="80">
        <v>0</v>
      </c>
      <c r="E134" s="80">
        <v>0</v>
      </c>
      <c r="F134" s="80">
        <v>0</v>
      </c>
      <c r="G134" s="80">
        <f>D134-E134</f>
        <v>0</v>
      </c>
    </row>
    <row r="135" spans="1:7" x14ac:dyDescent="0.25">
      <c r="A135" s="84" t="s">
        <v>336</v>
      </c>
      <c r="B135" s="80">
        <v>0</v>
      </c>
      <c r="C135" s="80">
        <v>0</v>
      </c>
      <c r="D135" s="80">
        <v>0</v>
      </c>
      <c r="E135" s="80">
        <v>0</v>
      </c>
      <c r="F135" s="80">
        <v>0</v>
      </c>
      <c r="G135" s="80">
        <f>D135-E135</f>
        <v>0</v>
      </c>
    </row>
    <row r="136" spans="1:7" x14ac:dyDescent="0.25">
      <c r="A136" s="84" t="s">
        <v>337</v>
      </c>
      <c r="B136" s="80">
        <v>0</v>
      </c>
      <c r="C136" s="80">
        <v>0</v>
      </c>
      <c r="D136" s="80">
        <v>0</v>
      </c>
      <c r="E136" s="80">
        <v>0</v>
      </c>
      <c r="F136" s="80">
        <v>0</v>
      </c>
      <c r="G136" s="80">
        <f>D136-E136</f>
        <v>0</v>
      </c>
    </row>
    <row r="137" spans="1:7" x14ac:dyDescent="0.25">
      <c r="A137" s="83" t="s">
        <v>338</v>
      </c>
      <c r="B137" s="80">
        <f t="shared" ref="B137:G137" si="28">SUM(B138:B142,B144:B145)</f>
        <v>0</v>
      </c>
      <c r="C137" s="80">
        <f t="shared" si="28"/>
        <v>0</v>
      </c>
      <c r="D137" s="80">
        <f t="shared" si="28"/>
        <v>0</v>
      </c>
      <c r="E137" s="80">
        <f t="shared" si="28"/>
        <v>0</v>
      </c>
      <c r="F137" s="80">
        <f t="shared" si="28"/>
        <v>0</v>
      </c>
      <c r="G137" s="80">
        <f t="shared" si="28"/>
        <v>0</v>
      </c>
    </row>
    <row r="138" spans="1:7" x14ac:dyDescent="0.25">
      <c r="A138" s="84" t="s">
        <v>339</v>
      </c>
      <c r="B138" s="80">
        <v>0</v>
      </c>
      <c r="C138" s="80">
        <v>0</v>
      </c>
      <c r="D138" s="80">
        <v>0</v>
      </c>
      <c r="E138" s="80">
        <v>0</v>
      </c>
      <c r="F138" s="80">
        <v>0</v>
      </c>
      <c r="G138" s="80">
        <f>D138-E138</f>
        <v>0</v>
      </c>
    </row>
    <row r="139" spans="1:7" x14ac:dyDescent="0.25">
      <c r="A139" s="84" t="s">
        <v>340</v>
      </c>
      <c r="B139" s="80">
        <v>0</v>
      </c>
      <c r="C139" s="80">
        <v>0</v>
      </c>
      <c r="D139" s="80">
        <v>0</v>
      </c>
      <c r="E139" s="80">
        <v>0</v>
      </c>
      <c r="F139" s="80">
        <v>0</v>
      </c>
      <c r="G139" s="80">
        <f t="shared" ref="G139:G145" si="29">D139-E139</f>
        <v>0</v>
      </c>
    </row>
    <row r="140" spans="1:7" x14ac:dyDescent="0.25">
      <c r="A140" s="84" t="s">
        <v>341</v>
      </c>
      <c r="B140" s="80">
        <v>0</v>
      </c>
      <c r="C140" s="80">
        <v>0</v>
      </c>
      <c r="D140" s="80">
        <v>0</v>
      </c>
      <c r="E140" s="80">
        <v>0</v>
      </c>
      <c r="F140" s="80">
        <v>0</v>
      </c>
      <c r="G140" s="80">
        <f t="shared" si="29"/>
        <v>0</v>
      </c>
    </row>
    <row r="141" spans="1:7" x14ac:dyDescent="0.25">
      <c r="A141" s="84" t="s">
        <v>342</v>
      </c>
      <c r="B141" s="80">
        <v>0</v>
      </c>
      <c r="C141" s="80">
        <v>0</v>
      </c>
      <c r="D141" s="80">
        <v>0</v>
      </c>
      <c r="E141" s="80">
        <v>0</v>
      </c>
      <c r="F141" s="80">
        <v>0</v>
      </c>
      <c r="G141" s="80">
        <f t="shared" si="29"/>
        <v>0</v>
      </c>
    </row>
    <row r="142" spans="1:7" x14ac:dyDescent="0.25">
      <c r="A142" s="84" t="s">
        <v>343</v>
      </c>
      <c r="B142" s="80">
        <v>0</v>
      </c>
      <c r="C142" s="80">
        <v>0</v>
      </c>
      <c r="D142" s="80">
        <v>0</v>
      </c>
      <c r="E142" s="80">
        <v>0</v>
      </c>
      <c r="F142" s="80">
        <v>0</v>
      </c>
      <c r="G142" s="80">
        <f t="shared" si="29"/>
        <v>0</v>
      </c>
    </row>
    <row r="143" spans="1:7" x14ac:dyDescent="0.25">
      <c r="A143" s="84" t="s">
        <v>3301</v>
      </c>
      <c r="B143" s="80">
        <v>0</v>
      </c>
      <c r="C143" s="80">
        <v>0</v>
      </c>
      <c r="D143" s="80">
        <v>0</v>
      </c>
      <c r="E143" s="80">
        <v>0</v>
      </c>
      <c r="F143" s="80">
        <v>0</v>
      </c>
      <c r="G143" s="80">
        <f>D143-E143</f>
        <v>0</v>
      </c>
    </row>
    <row r="144" spans="1:7" x14ac:dyDescent="0.25">
      <c r="A144" s="84" t="s">
        <v>345</v>
      </c>
      <c r="B144" s="80">
        <v>0</v>
      </c>
      <c r="C144" s="80">
        <v>0</v>
      </c>
      <c r="D144" s="80">
        <v>0</v>
      </c>
      <c r="E144" s="80">
        <v>0</v>
      </c>
      <c r="F144" s="80">
        <v>0</v>
      </c>
      <c r="G144" s="80">
        <f>D144-E144</f>
        <v>0</v>
      </c>
    </row>
    <row r="145" spans="1:7" x14ac:dyDescent="0.25">
      <c r="A145" s="84" t="s">
        <v>346</v>
      </c>
      <c r="B145" s="80">
        <v>0</v>
      </c>
      <c r="C145" s="80">
        <v>0</v>
      </c>
      <c r="D145" s="80">
        <v>0</v>
      </c>
      <c r="E145" s="80">
        <v>0</v>
      </c>
      <c r="F145" s="80">
        <v>0</v>
      </c>
      <c r="G145" s="80">
        <f t="shared" si="29"/>
        <v>0</v>
      </c>
    </row>
    <row r="146" spans="1:7" x14ac:dyDescent="0.25">
      <c r="A146" s="83" t="s">
        <v>347</v>
      </c>
      <c r="B146" s="80">
        <f t="shared" ref="B146:G146" si="30">SUM(B147:B149)</f>
        <v>0</v>
      </c>
      <c r="C146" s="80">
        <f t="shared" si="30"/>
        <v>0</v>
      </c>
      <c r="D146" s="80">
        <f t="shared" si="30"/>
        <v>0</v>
      </c>
      <c r="E146" s="80">
        <f t="shared" si="30"/>
        <v>0</v>
      </c>
      <c r="F146" s="80">
        <f t="shared" si="30"/>
        <v>0</v>
      </c>
      <c r="G146" s="80">
        <f t="shared" si="30"/>
        <v>0</v>
      </c>
    </row>
    <row r="147" spans="1:7" x14ac:dyDescent="0.25">
      <c r="A147" s="84" t="s">
        <v>348</v>
      </c>
      <c r="B147" s="80">
        <v>0</v>
      </c>
      <c r="C147" s="80">
        <v>0</v>
      </c>
      <c r="D147" s="80">
        <v>0</v>
      </c>
      <c r="E147" s="80">
        <v>0</v>
      </c>
      <c r="F147" s="80">
        <v>0</v>
      </c>
      <c r="G147" s="80">
        <f>D147-E147</f>
        <v>0</v>
      </c>
    </row>
    <row r="148" spans="1:7" x14ac:dyDescent="0.25">
      <c r="A148" s="84" t="s">
        <v>349</v>
      </c>
      <c r="B148" s="80">
        <v>0</v>
      </c>
      <c r="C148" s="80">
        <v>0</v>
      </c>
      <c r="D148" s="80">
        <v>0</v>
      </c>
      <c r="E148" s="80">
        <v>0</v>
      </c>
      <c r="F148" s="80">
        <v>0</v>
      </c>
      <c r="G148" s="80">
        <f>D148-E148</f>
        <v>0</v>
      </c>
    </row>
    <row r="149" spans="1:7" x14ac:dyDescent="0.25">
      <c r="A149" s="84" t="s">
        <v>350</v>
      </c>
      <c r="B149" s="80">
        <v>0</v>
      </c>
      <c r="C149" s="80">
        <v>0</v>
      </c>
      <c r="D149" s="80">
        <v>0</v>
      </c>
      <c r="E149" s="80">
        <v>0</v>
      </c>
      <c r="F149" s="80">
        <v>0</v>
      </c>
      <c r="G149" s="80">
        <f>D149-E149</f>
        <v>0</v>
      </c>
    </row>
    <row r="150" spans="1:7" x14ac:dyDescent="0.25">
      <c r="A150" s="83" t="s">
        <v>351</v>
      </c>
      <c r="B150" s="80">
        <f t="shared" ref="B150:G150" si="31">SUM(B151:B157)</f>
        <v>0</v>
      </c>
      <c r="C150" s="80">
        <f t="shared" si="31"/>
        <v>0</v>
      </c>
      <c r="D150" s="80">
        <f t="shared" si="31"/>
        <v>0</v>
      </c>
      <c r="E150" s="80">
        <f t="shared" si="31"/>
        <v>0</v>
      </c>
      <c r="F150" s="80">
        <f t="shared" si="31"/>
        <v>0</v>
      </c>
      <c r="G150" s="80">
        <f t="shared" si="31"/>
        <v>0</v>
      </c>
    </row>
    <row r="151" spans="1:7" x14ac:dyDescent="0.25">
      <c r="A151" s="84" t="s">
        <v>352</v>
      </c>
      <c r="B151" s="80">
        <v>0</v>
      </c>
      <c r="C151" s="80">
        <v>0</v>
      </c>
      <c r="D151" s="80">
        <v>0</v>
      </c>
      <c r="E151" s="80">
        <v>0</v>
      </c>
      <c r="F151" s="80">
        <v>0</v>
      </c>
      <c r="G151" s="80">
        <f>D151-E151</f>
        <v>0</v>
      </c>
    </row>
    <row r="152" spans="1:7" x14ac:dyDescent="0.25">
      <c r="A152" s="84" t="s">
        <v>353</v>
      </c>
      <c r="B152" s="80">
        <v>0</v>
      </c>
      <c r="C152" s="80">
        <v>0</v>
      </c>
      <c r="D152" s="80">
        <v>0</v>
      </c>
      <c r="E152" s="80">
        <v>0</v>
      </c>
      <c r="F152" s="80">
        <v>0</v>
      </c>
      <c r="G152" s="80">
        <f t="shared" ref="G152:G157" si="32">D152-E152</f>
        <v>0</v>
      </c>
    </row>
    <row r="153" spans="1:7" x14ac:dyDescent="0.25">
      <c r="A153" s="84" t="s">
        <v>354</v>
      </c>
      <c r="B153" s="80">
        <v>0</v>
      </c>
      <c r="C153" s="80">
        <v>0</v>
      </c>
      <c r="D153" s="80">
        <v>0</v>
      </c>
      <c r="E153" s="80">
        <v>0</v>
      </c>
      <c r="F153" s="80">
        <v>0</v>
      </c>
      <c r="G153" s="80">
        <f t="shared" si="32"/>
        <v>0</v>
      </c>
    </row>
    <row r="154" spans="1:7" x14ac:dyDescent="0.25">
      <c r="A154" s="42" t="s">
        <v>355</v>
      </c>
      <c r="B154" s="80">
        <v>0</v>
      </c>
      <c r="C154" s="80">
        <v>0</v>
      </c>
      <c r="D154" s="80">
        <v>0</v>
      </c>
      <c r="E154" s="80">
        <v>0</v>
      </c>
      <c r="F154" s="80">
        <v>0</v>
      </c>
      <c r="G154" s="80">
        <f t="shared" si="32"/>
        <v>0</v>
      </c>
    </row>
    <row r="155" spans="1:7" x14ac:dyDescent="0.25">
      <c r="A155" s="84" t="s">
        <v>356</v>
      </c>
      <c r="B155" s="80">
        <v>0</v>
      </c>
      <c r="C155" s="80">
        <v>0</v>
      </c>
      <c r="D155" s="80">
        <v>0</v>
      </c>
      <c r="E155" s="80">
        <v>0</v>
      </c>
      <c r="F155" s="80">
        <v>0</v>
      </c>
      <c r="G155" s="80">
        <f t="shared" si="32"/>
        <v>0</v>
      </c>
    </row>
    <row r="156" spans="1:7" x14ac:dyDescent="0.25">
      <c r="A156" s="84" t="s">
        <v>357</v>
      </c>
      <c r="B156" s="80">
        <v>0</v>
      </c>
      <c r="C156" s="80">
        <v>0</v>
      </c>
      <c r="D156" s="80">
        <v>0</v>
      </c>
      <c r="E156" s="80">
        <v>0</v>
      </c>
      <c r="F156" s="80">
        <v>0</v>
      </c>
      <c r="G156" s="80">
        <f t="shared" si="32"/>
        <v>0</v>
      </c>
    </row>
    <row r="157" spans="1:7" x14ac:dyDescent="0.25">
      <c r="A157" s="84" t="s">
        <v>358</v>
      </c>
      <c r="B157" s="80">
        <v>0</v>
      </c>
      <c r="C157" s="80">
        <v>0</v>
      </c>
      <c r="D157" s="80">
        <v>0</v>
      </c>
      <c r="E157" s="80">
        <v>0</v>
      </c>
      <c r="F157" s="80">
        <v>0</v>
      </c>
      <c r="G157" s="80">
        <f t="shared" si="32"/>
        <v>0</v>
      </c>
    </row>
    <row r="158" spans="1:7" x14ac:dyDescent="0.25">
      <c r="A158" s="43"/>
      <c r="B158" s="81"/>
      <c r="C158" s="81"/>
      <c r="D158" s="81"/>
      <c r="E158" s="81"/>
      <c r="F158" s="81"/>
      <c r="G158" s="81"/>
    </row>
    <row r="159" spans="1:7" x14ac:dyDescent="0.25">
      <c r="A159" s="44" t="s">
        <v>360</v>
      </c>
      <c r="B159" s="79">
        <f t="shared" ref="B159:G159" si="33">B9+B84</f>
        <v>105653018</v>
      </c>
      <c r="C159" s="79">
        <f t="shared" si="33"/>
        <v>16370000</v>
      </c>
      <c r="D159" s="79">
        <f t="shared" si="33"/>
        <v>122023018</v>
      </c>
      <c r="E159" s="79">
        <f t="shared" si="33"/>
        <v>35226131.359999999</v>
      </c>
      <c r="F159" s="79">
        <f t="shared" si="33"/>
        <v>35226131.359999999</v>
      </c>
      <c r="G159" s="79">
        <f t="shared" si="33"/>
        <v>86796886.640000001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idden="1" x14ac:dyDescent="0.25">
      <c r="A161" s="7"/>
    </row>
  </sheetData>
  <sheetProtection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8">
        <f>'Formato 6 a)'!B9</f>
        <v>105653018</v>
      </c>
      <c r="Q2" s="18">
        <f>'Formato 6 a)'!C9</f>
        <v>16370000</v>
      </c>
      <c r="R2" s="18">
        <f>'Formato 6 a)'!D9</f>
        <v>122023018</v>
      </c>
      <c r="S2" s="18">
        <f>'Formato 6 a)'!E9</f>
        <v>35226131.359999999</v>
      </c>
      <c r="T2" s="18">
        <f>'Formato 6 a)'!F9</f>
        <v>35226131.359999999</v>
      </c>
      <c r="U2" s="18">
        <f>'Formato 6 a)'!G9</f>
        <v>86796886.640000001</v>
      </c>
    </row>
    <row r="3" spans="1:25" x14ac:dyDescent="0.2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8">
        <f>'Formato 6 a)'!B10</f>
        <v>1750000</v>
      </c>
      <c r="Q3" s="18">
        <f>'Formato 6 a)'!C10</f>
        <v>0</v>
      </c>
      <c r="R3" s="18">
        <f>'Formato 6 a)'!D10</f>
        <v>1750000</v>
      </c>
      <c r="S3" s="18">
        <f>'Formato 6 a)'!E10</f>
        <v>73920.08</v>
      </c>
      <c r="T3" s="18">
        <f>'Formato 6 a)'!F10</f>
        <v>73920.08</v>
      </c>
      <c r="U3" s="18">
        <f>'Formato 6 a)'!G10</f>
        <v>1676079.92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8">
        <f>'Formato 6 a)'!B11</f>
        <v>0</v>
      </c>
      <c r="Q4" s="18">
        <f>'Formato 6 a)'!C11</f>
        <v>0</v>
      </c>
      <c r="R4" s="18">
        <f>'Formato 6 a)'!D11</f>
        <v>0</v>
      </c>
      <c r="S4" s="18">
        <f>'Formato 6 a)'!E11</f>
        <v>0</v>
      </c>
      <c r="T4" s="18">
        <f>'Formato 6 a)'!F11</f>
        <v>0</v>
      </c>
      <c r="U4" s="18">
        <f>'Formato 6 a)'!G11</f>
        <v>0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8">
        <f>'Formato 6 a)'!B12</f>
        <v>0</v>
      </c>
      <c r="Q5" s="18">
        <f>'Formato 6 a)'!C12</f>
        <v>0</v>
      </c>
      <c r="R5" s="18">
        <f>'Formato 6 a)'!D12</f>
        <v>0</v>
      </c>
      <c r="S5" s="18">
        <f>'Formato 6 a)'!E12</f>
        <v>0</v>
      </c>
      <c r="T5" s="18">
        <f>'Formato 6 a)'!F12</f>
        <v>0</v>
      </c>
      <c r="U5" s="18">
        <f>'Formato 6 a)'!G12</f>
        <v>0</v>
      </c>
      <c r="V5" s="18"/>
    </row>
    <row r="6" spans="1:25" x14ac:dyDescent="0.2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8">
        <f>'Formato 6 a)'!B13</f>
        <v>0</v>
      </c>
      <c r="Q6" s="18">
        <f>'Formato 6 a)'!C13</f>
        <v>0</v>
      </c>
      <c r="R6" s="18">
        <f>'Formato 6 a)'!D13</f>
        <v>0</v>
      </c>
      <c r="S6" s="18">
        <f>'Formato 6 a)'!E13</f>
        <v>0</v>
      </c>
      <c r="T6" s="18">
        <f>'Formato 6 a)'!F13</f>
        <v>0</v>
      </c>
      <c r="U6" s="18">
        <f>'Formato 6 a)'!G13</f>
        <v>0</v>
      </c>
      <c r="V6" s="18"/>
    </row>
    <row r="7" spans="1:25" x14ac:dyDescent="0.2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8">
        <f>'Formato 6 a)'!B14</f>
        <v>0</v>
      </c>
      <c r="Q7" s="18">
        <f>'Formato 6 a)'!C14</f>
        <v>0</v>
      </c>
      <c r="R7" s="18">
        <f>'Formato 6 a)'!D14</f>
        <v>0</v>
      </c>
      <c r="S7" s="18">
        <f>'Formato 6 a)'!E14</f>
        <v>0</v>
      </c>
      <c r="T7" s="18">
        <f>'Formato 6 a)'!F14</f>
        <v>0</v>
      </c>
      <c r="U7" s="18">
        <f>'Formato 6 a)'!G14</f>
        <v>0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8">
        <f>'Formato 6 a)'!B15</f>
        <v>1750000</v>
      </c>
      <c r="Q8" s="18">
        <f>'Formato 6 a)'!C15</f>
        <v>0</v>
      </c>
      <c r="R8" s="18">
        <f>'Formato 6 a)'!D15</f>
        <v>1750000</v>
      </c>
      <c r="S8" s="18">
        <f>'Formato 6 a)'!E15</f>
        <v>73920.08</v>
      </c>
      <c r="T8" s="18">
        <f>'Formato 6 a)'!F15</f>
        <v>73920.08</v>
      </c>
      <c r="U8" s="18">
        <f>'Formato 6 a)'!G15</f>
        <v>1676079.92</v>
      </c>
    </row>
    <row r="9" spans="1:25" x14ac:dyDescent="0.2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x14ac:dyDescent="0.2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8">
        <f>'Formato 6 a)'!B18</f>
        <v>0</v>
      </c>
      <c r="Q11" s="18">
        <f>'Formato 6 a)'!C18</f>
        <v>0</v>
      </c>
      <c r="R11" s="18">
        <f>'Formato 6 a)'!D18</f>
        <v>0</v>
      </c>
      <c r="S11" s="18">
        <f>'Formato 6 a)'!E18</f>
        <v>0</v>
      </c>
      <c r="T11" s="18">
        <f>'Formato 6 a)'!F18</f>
        <v>0</v>
      </c>
      <c r="U11" s="18">
        <f>'Formato 6 a)'!G18</f>
        <v>0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N12" s="20"/>
      <c r="P12" s="18">
        <f>'Formato 6 a)'!B19</f>
        <v>0</v>
      </c>
      <c r="Q12" s="18">
        <f>'Formato 6 a)'!C19</f>
        <v>0</v>
      </c>
      <c r="R12" s="18">
        <f>'Formato 6 a)'!D19</f>
        <v>0</v>
      </c>
      <c r="S12" s="18">
        <f>'Formato 6 a)'!E19</f>
        <v>0</v>
      </c>
      <c r="T12" s="18">
        <f>'Formato 6 a)'!F19</f>
        <v>0</v>
      </c>
      <c r="U12" s="18">
        <f>'Formato 6 a)'!G19</f>
        <v>0</v>
      </c>
    </row>
    <row r="13" spans="1:25" x14ac:dyDescent="0.2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8">
        <f>'Formato 6 a)'!B20</f>
        <v>0</v>
      </c>
      <c r="Q13" s="18">
        <f>'Formato 6 a)'!C20</f>
        <v>0</v>
      </c>
      <c r="R13" s="18">
        <f>'Formato 6 a)'!D20</f>
        <v>0</v>
      </c>
      <c r="S13" s="18">
        <f>'Formato 6 a)'!E20</f>
        <v>0</v>
      </c>
      <c r="T13" s="18">
        <f>'Formato 6 a)'!F20</f>
        <v>0</v>
      </c>
      <c r="U13" s="18">
        <f>'Formato 6 a)'!G20</f>
        <v>0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8">
        <f>'Formato 6 a)'!B21</f>
        <v>0</v>
      </c>
      <c r="Q14" s="18">
        <f>'Formato 6 a)'!C21</f>
        <v>0</v>
      </c>
      <c r="R14" s="18">
        <f>'Formato 6 a)'!D21</f>
        <v>0</v>
      </c>
      <c r="S14" s="18">
        <f>'Formato 6 a)'!E21</f>
        <v>0</v>
      </c>
      <c r="T14" s="18">
        <f>'Formato 6 a)'!F21</f>
        <v>0</v>
      </c>
      <c r="U14" s="18">
        <f>'Formato 6 a)'!G21</f>
        <v>0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8">
        <f>'Formato 6 a)'!B22</f>
        <v>0</v>
      </c>
      <c r="Q15" s="18">
        <f>'Formato 6 a)'!C22</f>
        <v>0</v>
      </c>
      <c r="R15" s="18">
        <f>'Formato 6 a)'!D22</f>
        <v>0</v>
      </c>
      <c r="S15" s="18">
        <f>'Formato 6 a)'!E22</f>
        <v>0</v>
      </c>
      <c r="T15" s="18">
        <f>'Formato 6 a)'!F22</f>
        <v>0</v>
      </c>
      <c r="U15" s="18">
        <f>'Formato 6 a)'!G22</f>
        <v>0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8">
        <f>'Formato 6 a)'!B23</f>
        <v>0</v>
      </c>
      <c r="Q16" s="18">
        <f>'Formato 6 a)'!C23</f>
        <v>0</v>
      </c>
      <c r="R16" s="18">
        <f>'Formato 6 a)'!D23</f>
        <v>0</v>
      </c>
      <c r="S16" s="18">
        <f>'Formato 6 a)'!E23</f>
        <v>0</v>
      </c>
      <c r="T16" s="18">
        <f>'Formato 6 a)'!F23</f>
        <v>0</v>
      </c>
      <c r="U16" s="18">
        <f>'Formato 6 a)'!G23</f>
        <v>0</v>
      </c>
    </row>
    <row r="17" spans="1:21" x14ac:dyDescent="0.2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8">
        <f>'Formato 6 a)'!B24</f>
        <v>0</v>
      </c>
      <c r="Q17" s="18">
        <f>'Formato 6 a)'!C24</f>
        <v>0</v>
      </c>
      <c r="R17" s="18">
        <f>'Formato 6 a)'!D24</f>
        <v>0</v>
      </c>
      <c r="S17" s="18">
        <f>'Formato 6 a)'!E24</f>
        <v>0</v>
      </c>
      <c r="T17" s="18">
        <f>'Formato 6 a)'!F24</f>
        <v>0</v>
      </c>
      <c r="U17" s="18">
        <f>'Formato 6 a)'!G24</f>
        <v>0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8">
        <f>'Formato 6 a)'!B25</f>
        <v>0</v>
      </c>
      <c r="Q18" s="18">
        <f>'Formato 6 a)'!C25</f>
        <v>0</v>
      </c>
      <c r="R18" s="18">
        <f>'Formato 6 a)'!D25</f>
        <v>0</v>
      </c>
      <c r="S18" s="18">
        <f>'Formato 6 a)'!E25</f>
        <v>0</v>
      </c>
      <c r="T18" s="18">
        <f>'Formato 6 a)'!F25</f>
        <v>0</v>
      </c>
      <c r="U18" s="18">
        <f>'Formato 6 a)'!G25</f>
        <v>0</v>
      </c>
    </row>
    <row r="19" spans="1:21" x14ac:dyDescent="0.2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x14ac:dyDescent="0.2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8">
        <f>'Formato 6 a)'!B27</f>
        <v>0</v>
      </c>
      <c r="Q20" s="18">
        <f>'Formato 6 a)'!C27</f>
        <v>0</v>
      </c>
      <c r="R20" s="18">
        <f>'Formato 6 a)'!D27</f>
        <v>0</v>
      </c>
      <c r="S20" s="18">
        <f>'Formato 6 a)'!E27</f>
        <v>0</v>
      </c>
      <c r="T20" s="18">
        <f>'Formato 6 a)'!F27</f>
        <v>0</v>
      </c>
      <c r="U20" s="18">
        <f>'Formato 6 a)'!G27</f>
        <v>0</v>
      </c>
    </row>
    <row r="21" spans="1:21" x14ac:dyDescent="0.2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8">
        <f>'Formato 6 a)'!B28</f>
        <v>18903018</v>
      </c>
      <c r="Q21" s="18">
        <f>'Formato 6 a)'!C28</f>
        <v>0</v>
      </c>
      <c r="R21" s="18">
        <f>'Formato 6 a)'!D28</f>
        <v>18903018</v>
      </c>
      <c r="S21" s="18">
        <f>'Formato 6 a)'!E28</f>
        <v>6112612.6799999997</v>
      </c>
      <c r="T21" s="18">
        <f>'Formato 6 a)'!F28</f>
        <v>6112612.6799999997</v>
      </c>
      <c r="U21" s="18">
        <f>'Formato 6 a)'!G28</f>
        <v>12790405.32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8">
        <f>'Formato 6 a)'!B29</f>
        <v>0</v>
      </c>
      <c r="Q22" s="18">
        <f>'Formato 6 a)'!C29</f>
        <v>0</v>
      </c>
      <c r="R22" s="18">
        <f>'Formato 6 a)'!D29</f>
        <v>0</v>
      </c>
      <c r="S22" s="18">
        <f>'Formato 6 a)'!E29</f>
        <v>0</v>
      </c>
      <c r="T22" s="18">
        <f>'Formato 6 a)'!F29</f>
        <v>0</v>
      </c>
      <c r="U22" s="18">
        <f>'Formato 6 a)'!G29</f>
        <v>0</v>
      </c>
    </row>
    <row r="23" spans="1:21" x14ac:dyDescent="0.2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8">
        <f>'Formato 6 a)'!B30</f>
        <v>2463863.04</v>
      </c>
      <c r="Q23" s="18">
        <f>'Formato 6 a)'!C30</f>
        <v>0</v>
      </c>
      <c r="R23" s="18">
        <f>'Formato 6 a)'!D30</f>
        <v>2463863.04</v>
      </c>
      <c r="S23" s="18">
        <f>'Formato 6 a)'!E30</f>
        <v>1231931.52</v>
      </c>
      <c r="T23" s="18">
        <f>'Formato 6 a)'!F30</f>
        <v>1231931.52</v>
      </c>
      <c r="U23" s="18">
        <f>'Formato 6 a)'!G30</f>
        <v>1231931.52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8">
        <f>'Formato 6 a)'!B31</f>
        <v>16435154.960000001</v>
      </c>
      <c r="Q24" s="18">
        <f>'Formato 6 a)'!C31</f>
        <v>0</v>
      </c>
      <c r="R24" s="18">
        <f>'Formato 6 a)'!D31</f>
        <v>16435154.960000001</v>
      </c>
      <c r="S24" s="18">
        <f>'Formato 6 a)'!E31</f>
        <v>4878986.16</v>
      </c>
      <c r="T24" s="18">
        <f>'Formato 6 a)'!F31</f>
        <v>4878986.16</v>
      </c>
      <c r="U24" s="18">
        <f>'Formato 6 a)'!G31</f>
        <v>11556168.800000001</v>
      </c>
    </row>
    <row r="25" spans="1:21" x14ac:dyDescent="0.2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8">
        <f>'Formato 6 a)'!B32</f>
        <v>4000</v>
      </c>
      <c r="Q25" s="18">
        <f>'Formato 6 a)'!C32</f>
        <v>0</v>
      </c>
      <c r="R25" s="18">
        <f>'Formato 6 a)'!D32</f>
        <v>4000</v>
      </c>
      <c r="S25" s="18">
        <f>'Formato 6 a)'!E32</f>
        <v>1695</v>
      </c>
      <c r="T25" s="18">
        <f>'Formato 6 a)'!F32</f>
        <v>1695</v>
      </c>
      <c r="U25" s="18">
        <f>'Formato 6 a)'!G32</f>
        <v>2305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8">
        <f>'Formato 6 a)'!B33</f>
        <v>0</v>
      </c>
      <c r="Q26" s="18">
        <f>'Formato 6 a)'!C33</f>
        <v>0</v>
      </c>
      <c r="R26" s="18">
        <f>'Formato 6 a)'!D33</f>
        <v>0</v>
      </c>
      <c r="S26" s="18">
        <f>'Formato 6 a)'!E33</f>
        <v>0</v>
      </c>
      <c r="T26" s="18">
        <f>'Formato 6 a)'!F33</f>
        <v>0</v>
      </c>
      <c r="U26" s="18">
        <f>'Formato 6 a)'!G33</f>
        <v>0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8">
        <f>'Formato 6 a)'!B34</f>
        <v>0</v>
      </c>
      <c r="Q27" s="18">
        <f>'Formato 6 a)'!C34</f>
        <v>0</v>
      </c>
      <c r="R27" s="18">
        <f>'Formato 6 a)'!D34</f>
        <v>0</v>
      </c>
      <c r="S27" s="18">
        <f>'Formato 6 a)'!E34</f>
        <v>0</v>
      </c>
      <c r="T27" s="18">
        <f>'Formato 6 a)'!F34</f>
        <v>0</v>
      </c>
      <c r="U27" s="18">
        <f>'Formato 6 a)'!G34</f>
        <v>0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8">
        <f>'Formato 6 a)'!B35</f>
        <v>0</v>
      </c>
      <c r="Q28" s="18">
        <f>'Formato 6 a)'!C35</f>
        <v>0</v>
      </c>
      <c r="R28" s="18">
        <f>'Formato 6 a)'!D35</f>
        <v>0</v>
      </c>
      <c r="S28" s="18">
        <f>'Formato 6 a)'!E35</f>
        <v>0</v>
      </c>
      <c r="T28" s="18">
        <f>'Formato 6 a)'!F35</f>
        <v>0</v>
      </c>
      <c r="U28" s="18">
        <f>'Formato 6 a)'!G35</f>
        <v>0</v>
      </c>
    </row>
    <row r="29" spans="1:21" x14ac:dyDescent="0.2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8">
        <f>'Formato 6 a)'!B36</f>
        <v>0</v>
      </c>
      <c r="Q29" s="18">
        <f>'Formato 6 a)'!C36</f>
        <v>0</v>
      </c>
      <c r="R29" s="18">
        <f>'Formato 6 a)'!D36</f>
        <v>0</v>
      </c>
      <c r="S29" s="18">
        <f>'Formato 6 a)'!E36</f>
        <v>0</v>
      </c>
      <c r="T29" s="18">
        <f>'Formato 6 a)'!F36</f>
        <v>0</v>
      </c>
      <c r="U29" s="18">
        <f>'Formato 6 a)'!G36</f>
        <v>0</v>
      </c>
    </row>
    <row r="30" spans="1:21" x14ac:dyDescent="0.2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8">
        <f>'Formato 6 a)'!B37</f>
        <v>0</v>
      </c>
      <c r="Q30" s="18">
        <f>'Formato 6 a)'!C37</f>
        <v>0</v>
      </c>
      <c r="R30" s="18">
        <f>'Formato 6 a)'!D37</f>
        <v>0</v>
      </c>
      <c r="S30" s="18">
        <f>'Formato 6 a)'!E37</f>
        <v>0</v>
      </c>
      <c r="T30" s="18">
        <f>'Formato 6 a)'!F37</f>
        <v>0</v>
      </c>
      <c r="U30" s="18">
        <f>'Formato 6 a)'!G37</f>
        <v>0</v>
      </c>
    </row>
    <row r="31" spans="1:21" x14ac:dyDescent="0.2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8">
        <f>'Formato 6 a)'!B38</f>
        <v>0</v>
      </c>
      <c r="Q31" s="18">
        <f>'Formato 6 a)'!C38</f>
        <v>0</v>
      </c>
      <c r="R31" s="18">
        <f>'Formato 6 a)'!D38</f>
        <v>0</v>
      </c>
      <c r="S31" s="18">
        <f>'Formato 6 a)'!E38</f>
        <v>0</v>
      </c>
      <c r="T31" s="18">
        <f>'Formato 6 a)'!F38</f>
        <v>0</v>
      </c>
      <c r="U31" s="18">
        <f>'Formato 6 a)'!G38</f>
        <v>0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 x14ac:dyDescent="0.2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x14ac:dyDescent="0.2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8">
        <f>'Formato 6 a)'!B42</f>
        <v>0</v>
      </c>
      <c r="Q35" s="18">
        <f>'Formato 6 a)'!C42</f>
        <v>0</v>
      </c>
      <c r="R35" s="18">
        <f>'Formato 6 a)'!D42</f>
        <v>0</v>
      </c>
      <c r="S35" s="18">
        <f>'Formato 6 a)'!E42</f>
        <v>0</v>
      </c>
      <c r="T35" s="18">
        <f>'Formato 6 a)'!F42</f>
        <v>0</v>
      </c>
      <c r="U35" s="18">
        <f>'Formato 6 a)'!G42</f>
        <v>0</v>
      </c>
    </row>
    <row r="36" spans="1:21" x14ac:dyDescent="0.2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8">
        <f>'Formato 6 a)'!B43</f>
        <v>0</v>
      </c>
      <c r="Q36" s="18">
        <f>'Formato 6 a)'!C43</f>
        <v>0</v>
      </c>
      <c r="R36" s="18">
        <f>'Formato 6 a)'!D43</f>
        <v>0</v>
      </c>
      <c r="S36" s="18">
        <f>'Formato 6 a)'!E43</f>
        <v>0</v>
      </c>
      <c r="T36" s="18">
        <f>'Formato 6 a)'!F43</f>
        <v>0</v>
      </c>
      <c r="U36" s="18">
        <f>'Formato 6 a)'!G43</f>
        <v>0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x14ac:dyDescent="0.2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x14ac:dyDescent="0.2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x14ac:dyDescent="0.2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x14ac:dyDescent="0.2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8">
        <f>'Formato 6 a)'!B48</f>
        <v>0</v>
      </c>
      <c r="Q41" s="18">
        <f>'Formato 6 a)'!C48</f>
        <v>0</v>
      </c>
      <c r="R41" s="18">
        <f>'Formato 6 a)'!D48</f>
        <v>0</v>
      </c>
      <c r="S41" s="18">
        <f>'Formato 6 a)'!E48</f>
        <v>0</v>
      </c>
      <c r="T41" s="18">
        <f>'Formato 6 a)'!F48</f>
        <v>0</v>
      </c>
      <c r="U41" s="18">
        <f>'Formato 6 a)'!G48</f>
        <v>0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8">
        <f>'Formato 6 a)'!B49</f>
        <v>0</v>
      </c>
      <c r="Q42" s="18">
        <f>'Formato 6 a)'!C49</f>
        <v>0</v>
      </c>
      <c r="R42" s="18">
        <f>'Formato 6 a)'!D49</f>
        <v>0</v>
      </c>
      <c r="S42" s="18">
        <f>'Formato 6 a)'!E49</f>
        <v>0</v>
      </c>
      <c r="T42" s="18">
        <f>'Formato 6 a)'!F49</f>
        <v>0</v>
      </c>
      <c r="U42" s="18">
        <f>'Formato 6 a)'!G49</f>
        <v>0</v>
      </c>
    </row>
    <row r="43" spans="1:21" x14ac:dyDescent="0.2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8">
        <f>'Formato 6 a)'!B50</f>
        <v>0</v>
      </c>
      <c r="Q43" s="18">
        <f>'Formato 6 a)'!C50</f>
        <v>0</v>
      </c>
      <c r="R43" s="18">
        <f>'Formato 6 a)'!D50</f>
        <v>0</v>
      </c>
      <c r="S43" s="18">
        <f>'Formato 6 a)'!E50</f>
        <v>0</v>
      </c>
      <c r="T43" s="18">
        <f>'Formato 6 a)'!F50</f>
        <v>0</v>
      </c>
      <c r="U43" s="18">
        <f>'Formato 6 a)'!G50</f>
        <v>0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8">
        <f>'Formato 6 a)'!B51</f>
        <v>0</v>
      </c>
      <c r="Q44" s="18">
        <f>'Formato 6 a)'!C51</f>
        <v>0</v>
      </c>
      <c r="R44" s="18">
        <f>'Formato 6 a)'!D51</f>
        <v>0</v>
      </c>
      <c r="S44" s="18">
        <f>'Formato 6 a)'!E51</f>
        <v>0</v>
      </c>
      <c r="T44" s="18">
        <f>'Formato 6 a)'!F51</f>
        <v>0</v>
      </c>
      <c r="U44" s="18">
        <f>'Formato 6 a)'!G51</f>
        <v>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8">
        <f>'Formato 6 a)'!B52</f>
        <v>0</v>
      </c>
      <c r="Q45" s="18">
        <f>'Formato 6 a)'!C52</f>
        <v>0</v>
      </c>
      <c r="R45" s="18">
        <f>'Formato 6 a)'!D52</f>
        <v>0</v>
      </c>
      <c r="S45" s="18">
        <f>'Formato 6 a)'!E52</f>
        <v>0</v>
      </c>
      <c r="T45" s="18">
        <f>'Formato 6 a)'!F52</f>
        <v>0</v>
      </c>
      <c r="U45" s="18">
        <f>'Formato 6 a)'!G52</f>
        <v>0</v>
      </c>
    </row>
    <row r="46" spans="1:21" x14ac:dyDescent="0.2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x14ac:dyDescent="0.2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8">
        <f>'Formato 6 a)'!B54</f>
        <v>0</v>
      </c>
      <c r="Q47" s="18">
        <f>'Formato 6 a)'!C54</f>
        <v>0</v>
      </c>
      <c r="R47" s="18">
        <f>'Formato 6 a)'!D54</f>
        <v>0</v>
      </c>
      <c r="S47" s="18">
        <f>'Formato 6 a)'!E54</f>
        <v>0</v>
      </c>
      <c r="T47" s="18">
        <f>'Formato 6 a)'!F54</f>
        <v>0</v>
      </c>
      <c r="U47" s="18">
        <f>'Formato 6 a)'!G54</f>
        <v>0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x14ac:dyDescent="0.2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x14ac:dyDescent="0.2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8">
        <f>'Formato 6 a)'!B57</f>
        <v>0</v>
      </c>
      <c r="Q50" s="18">
        <f>'Formato 6 a)'!C57</f>
        <v>0</v>
      </c>
      <c r="R50" s="18">
        <f>'Formato 6 a)'!D57</f>
        <v>0</v>
      </c>
      <c r="S50" s="18">
        <f>'Formato 6 a)'!E57</f>
        <v>0</v>
      </c>
      <c r="T50" s="18">
        <f>'Formato 6 a)'!F57</f>
        <v>0</v>
      </c>
      <c r="U50" s="18">
        <f>'Formato 6 a)'!G57</f>
        <v>0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8">
        <f>'Formato 6 a)'!B58</f>
        <v>85000000</v>
      </c>
      <c r="Q51" s="18">
        <f>'Formato 6 a)'!C58</f>
        <v>16370000</v>
      </c>
      <c r="R51" s="18">
        <f>'Formato 6 a)'!D58</f>
        <v>101370000</v>
      </c>
      <c r="S51" s="18">
        <f>'Formato 6 a)'!E58</f>
        <v>29039598.600000001</v>
      </c>
      <c r="T51" s="18">
        <f>'Formato 6 a)'!F58</f>
        <v>29039598.600000001</v>
      </c>
      <c r="U51" s="18">
        <f>'Formato 6 a)'!G58</f>
        <v>72330401.400000006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8">
        <f>'Formato 6 a)'!B59</f>
        <v>0</v>
      </c>
      <c r="Q52" s="18">
        <f>'Formato 6 a)'!C59</f>
        <v>0</v>
      </c>
      <c r="R52" s="18">
        <f>'Formato 6 a)'!D59</f>
        <v>0</v>
      </c>
      <c r="S52" s="18">
        <f>'Formato 6 a)'!E59</f>
        <v>0</v>
      </c>
      <c r="T52" s="18">
        <f>'Formato 6 a)'!F59</f>
        <v>0</v>
      </c>
      <c r="U52" s="18">
        <f>'Formato 6 a)'!G59</f>
        <v>0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8">
        <f>'Formato 6 a)'!B60</f>
        <v>85000000</v>
      </c>
      <c r="Q53" s="18">
        <f>'Formato 6 a)'!C60</f>
        <v>16370000</v>
      </c>
      <c r="R53" s="18">
        <f>'Formato 6 a)'!D60</f>
        <v>101370000</v>
      </c>
      <c r="S53" s="18">
        <f>'Formato 6 a)'!E60</f>
        <v>29039598.600000001</v>
      </c>
      <c r="T53" s="18">
        <f>'Formato 6 a)'!F60</f>
        <v>29039598.600000001</v>
      </c>
      <c r="U53" s="18">
        <f>'Formato 6 a)'!G60</f>
        <v>72330401.400000006</v>
      </c>
    </row>
    <row r="54" spans="1:21" x14ac:dyDescent="0.2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 x14ac:dyDescent="0.2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8">
        <f>'Formato 6 a)'!B62</f>
        <v>0</v>
      </c>
      <c r="Q55" s="18">
        <f>'Formato 6 a)'!C62</f>
        <v>0</v>
      </c>
      <c r="R55" s="18">
        <f>'Formato 6 a)'!D62</f>
        <v>0</v>
      </c>
      <c r="S55" s="18">
        <f>'Formato 6 a)'!E62</f>
        <v>0</v>
      </c>
      <c r="T55" s="18">
        <f>'Formato 6 a)'!F62</f>
        <v>0</v>
      </c>
      <c r="U55" s="18">
        <f>'Formato 6 a)'!G62</f>
        <v>0</v>
      </c>
    </row>
    <row r="56" spans="1:21" x14ac:dyDescent="0.2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x14ac:dyDescent="0.2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x14ac:dyDescent="0.2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x14ac:dyDescent="0.2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45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x14ac:dyDescent="0.2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8">
        <f>'Formato 6 a)'!B70</f>
        <v>0</v>
      </c>
      <c r="Q63" s="18">
        <f>'Formato 6 a)'!C70</f>
        <v>0</v>
      </c>
      <c r="R63" s="18">
        <f>'Formato 6 a)'!D70</f>
        <v>0</v>
      </c>
      <c r="S63" s="18">
        <f>'Formato 6 a)'!E70</f>
        <v>0</v>
      </c>
      <c r="T63" s="18">
        <f>'Formato 6 a)'!F70</f>
        <v>0</v>
      </c>
      <c r="U63" s="18">
        <f>'Formato 6 a)'!G70</f>
        <v>0</v>
      </c>
    </row>
    <row r="64" spans="1:21" x14ac:dyDescent="0.2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8">
        <f>'Formato 6 a)'!B71</f>
        <v>0</v>
      </c>
      <c r="Q64" s="18">
        <f>'Formato 6 a)'!C71</f>
        <v>0</v>
      </c>
      <c r="R64" s="18">
        <f>'Formato 6 a)'!D71</f>
        <v>0</v>
      </c>
      <c r="S64" s="18">
        <f>'Formato 6 a)'!E71</f>
        <v>0</v>
      </c>
      <c r="T64" s="18">
        <f>'Formato 6 a)'!F71</f>
        <v>0</v>
      </c>
      <c r="U64" s="18">
        <f>'Formato 6 a)'!G71</f>
        <v>0</v>
      </c>
    </row>
    <row r="65" spans="1:21" x14ac:dyDescent="0.2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x14ac:dyDescent="0.2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x14ac:dyDescent="0.2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8">
        <f>'Formato 6 a)'!B74</f>
        <v>0</v>
      </c>
      <c r="Q67" s="18">
        <f>'Formato 6 a)'!C74</f>
        <v>0</v>
      </c>
      <c r="R67" s="18">
        <f>'Formato 6 a)'!D74</f>
        <v>0</v>
      </c>
      <c r="S67" s="18">
        <f>'Formato 6 a)'!E74</f>
        <v>0</v>
      </c>
      <c r="T67" s="18">
        <f>'Formato 6 a)'!F74</f>
        <v>0</v>
      </c>
      <c r="U67" s="18">
        <f>'Formato 6 a)'!G74</f>
        <v>0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8">
        <f>'Formato 6 a)'!B75</f>
        <v>0</v>
      </c>
      <c r="Q68" s="18">
        <f>'Formato 6 a)'!C75</f>
        <v>0</v>
      </c>
      <c r="R68" s="18">
        <f>'Formato 6 a)'!D75</f>
        <v>0</v>
      </c>
      <c r="S68" s="18">
        <f>'Formato 6 a)'!E75</f>
        <v>0</v>
      </c>
      <c r="T68" s="18">
        <f>'Formato 6 a)'!F75</f>
        <v>0</v>
      </c>
      <c r="U68" s="18">
        <f>'Formato 6 a)'!G75</f>
        <v>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8">
        <f>'Formato 6 a)'!B76</f>
        <v>0</v>
      </c>
      <c r="Q69" s="18">
        <f>'Formato 6 a)'!C76</f>
        <v>0</v>
      </c>
      <c r="R69" s="18">
        <f>'Formato 6 a)'!D76</f>
        <v>0</v>
      </c>
      <c r="S69" s="18">
        <f>'Formato 6 a)'!E76</f>
        <v>0</v>
      </c>
      <c r="T69" s="18">
        <f>'Formato 6 a)'!F76</f>
        <v>0</v>
      </c>
      <c r="U69" s="18">
        <f>'Formato 6 a)'!G76</f>
        <v>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x14ac:dyDescent="0.2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x14ac:dyDescent="0.2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x14ac:dyDescent="0.2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x14ac:dyDescent="0.2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0</v>
      </c>
      <c r="Q76">
        <f>'Formato 6 a)'!C84</f>
        <v>0</v>
      </c>
      <c r="R76">
        <f>'Formato 6 a)'!D84</f>
        <v>0</v>
      </c>
      <c r="S76">
        <f>'Formato 6 a)'!E84</f>
        <v>0</v>
      </c>
      <c r="T76">
        <f>'Formato 6 a)'!F84</f>
        <v>0</v>
      </c>
      <c r="U76">
        <f>'Formato 6 a)'!G84</f>
        <v>0</v>
      </c>
    </row>
    <row r="77" spans="1:21" x14ac:dyDescent="0.2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0</v>
      </c>
      <c r="Q77">
        <f>'Formato 6 a)'!C85</f>
        <v>0</v>
      </c>
      <c r="R77">
        <f>'Formato 6 a)'!D85</f>
        <v>0</v>
      </c>
      <c r="S77">
        <f>'Formato 6 a)'!E85</f>
        <v>0</v>
      </c>
      <c r="T77">
        <f>'Formato 6 a)'!F85</f>
        <v>0</v>
      </c>
      <c r="U77">
        <f>'Formato 6 a)'!G85</f>
        <v>0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0</v>
      </c>
      <c r="Q78">
        <f>'Formato 6 a)'!C86</f>
        <v>0</v>
      </c>
      <c r="R78">
        <f>'Formato 6 a)'!D86</f>
        <v>0</v>
      </c>
      <c r="S78">
        <f>'Formato 6 a)'!E86</f>
        <v>0</v>
      </c>
      <c r="T78">
        <f>'Formato 6 a)'!F86</f>
        <v>0</v>
      </c>
      <c r="U78">
        <f>'Formato 6 a)'!G86</f>
        <v>0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x14ac:dyDescent="0.2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0</v>
      </c>
      <c r="Q80">
        <f>'Formato 6 a)'!C88</f>
        <v>0</v>
      </c>
      <c r="R80">
        <f>'Formato 6 a)'!D88</f>
        <v>0</v>
      </c>
      <c r="S80">
        <f>'Formato 6 a)'!E88</f>
        <v>0</v>
      </c>
      <c r="T80">
        <f>'Formato 6 a)'!F88</f>
        <v>0</v>
      </c>
      <c r="U80">
        <f>'Formato 6 a)'!G88</f>
        <v>0</v>
      </c>
    </row>
    <row r="81" spans="1:21" x14ac:dyDescent="0.2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 x14ac:dyDescent="0.2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x14ac:dyDescent="0.2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0</v>
      </c>
      <c r="Q85">
        <f>'Formato 6 a)'!C93</f>
        <v>0</v>
      </c>
      <c r="R85">
        <f>'Formato 6 a)'!D93</f>
        <v>0</v>
      </c>
      <c r="S85">
        <f>'Formato 6 a)'!E93</f>
        <v>0</v>
      </c>
      <c r="T85">
        <f>'Formato 6 a)'!F93</f>
        <v>0</v>
      </c>
      <c r="U85">
        <f>'Formato 6 a)'!G93</f>
        <v>0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 x14ac:dyDescent="0.2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0</v>
      </c>
      <c r="Q89">
        <f>'Formato 6 a)'!C97</f>
        <v>0</v>
      </c>
      <c r="R89">
        <f>'Formato 6 a)'!D97</f>
        <v>0</v>
      </c>
      <c r="S89">
        <f>'Formato 6 a)'!E97</f>
        <v>0</v>
      </c>
      <c r="T89">
        <f>'Formato 6 a)'!F97</f>
        <v>0</v>
      </c>
      <c r="U89">
        <f>'Formato 6 a)'!G97</f>
        <v>0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x14ac:dyDescent="0.2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0</v>
      </c>
      <c r="Q91">
        <f>'Formato 6 a)'!C99</f>
        <v>0</v>
      </c>
      <c r="R91">
        <f>'Formato 6 a)'!D99</f>
        <v>0</v>
      </c>
      <c r="S91">
        <f>'Formato 6 a)'!E99</f>
        <v>0</v>
      </c>
      <c r="T91">
        <f>'Formato 6 a)'!F99</f>
        <v>0</v>
      </c>
      <c r="U91">
        <f>'Formato 6 a)'!G99</f>
        <v>0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x14ac:dyDescent="0.2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x14ac:dyDescent="0.2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x14ac:dyDescent="0.2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0</v>
      </c>
      <c r="Q95">
        <f>'Formato 6 a)'!C103</f>
        <v>0</v>
      </c>
      <c r="R95">
        <f>'Formato 6 a)'!D103</f>
        <v>0</v>
      </c>
      <c r="S95">
        <f>'Formato 6 a)'!E103</f>
        <v>0</v>
      </c>
      <c r="T95">
        <f>'Formato 6 a)'!F103</f>
        <v>0</v>
      </c>
      <c r="U95">
        <f>'Formato 6 a)'!G103</f>
        <v>0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 x14ac:dyDescent="0.2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 x14ac:dyDescent="0.2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0</v>
      </c>
      <c r="Q100">
        <f>'Formato 6 a)'!C108</f>
        <v>0</v>
      </c>
      <c r="R100">
        <f>'Formato 6 a)'!D108</f>
        <v>0</v>
      </c>
      <c r="S100">
        <f>'Formato 6 a)'!E108</f>
        <v>0</v>
      </c>
      <c r="T100">
        <f>'Formato 6 a)'!F108</f>
        <v>0</v>
      </c>
      <c r="U100">
        <f>'Formato 6 a)'!G108</f>
        <v>0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x14ac:dyDescent="0.2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x14ac:dyDescent="0.2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x14ac:dyDescent="0.2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0</v>
      </c>
      <c r="Q105">
        <f>'Formato 6 a)'!C113</f>
        <v>0</v>
      </c>
      <c r="R105">
        <f>'Formato 6 a)'!D113</f>
        <v>0</v>
      </c>
      <c r="S105">
        <f>'Formato 6 a)'!E113</f>
        <v>0</v>
      </c>
      <c r="T105">
        <f>'Formato 6 a)'!F113</f>
        <v>0</v>
      </c>
      <c r="U105">
        <f>'Formato 6 a)'!G113</f>
        <v>0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x14ac:dyDescent="0.2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 x14ac:dyDescent="0.2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0</v>
      </c>
      <c r="Q109">
        <f>'Formato 6 a)'!C117</f>
        <v>0</v>
      </c>
      <c r="R109">
        <f>'Formato 6 a)'!D117</f>
        <v>0</v>
      </c>
      <c r="S109">
        <f>'Formato 6 a)'!E117</f>
        <v>0</v>
      </c>
      <c r="T109">
        <f>'Formato 6 a)'!F117</f>
        <v>0</v>
      </c>
      <c r="U109">
        <f>'Formato 6 a)'!G117</f>
        <v>0</v>
      </c>
    </row>
    <row r="110" spans="1:21" x14ac:dyDescent="0.2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x14ac:dyDescent="0.2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x14ac:dyDescent="0.2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x14ac:dyDescent="0.2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x14ac:dyDescent="0.2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 x14ac:dyDescent="0.2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x14ac:dyDescent="0.2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x14ac:dyDescent="0.2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x14ac:dyDescent="0.2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x14ac:dyDescent="0.2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0</v>
      </c>
      <c r="Q125">
        <f>'Formato 6 a)'!C133</f>
        <v>0</v>
      </c>
      <c r="R125">
        <f>'Formato 6 a)'!D133</f>
        <v>0</v>
      </c>
      <c r="S125">
        <f>'Formato 6 a)'!E133</f>
        <v>0</v>
      </c>
      <c r="T125">
        <f>'Formato 6 a)'!F133</f>
        <v>0</v>
      </c>
      <c r="U125">
        <f>'Formato 6 a)'!G133</f>
        <v>0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0</v>
      </c>
      <c r="Q126">
        <f>'Formato 6 a)'!C134</f>
        <v>0</v>
      </c>
      <c r="R126">
        <f>'Formato 6 a)'!D134</f>
        <v>0</v>
      </c>
      <c r="S126">
        <f>'Formato 6 a)'!E134</f>
        <v>0</v>
      </c>
      <c r="T126">
        <f>'Formato 6 a)'!F134</f>
        <v>0</v>
      </c>
      <c r="U126">
        <f>'Formato 6 a)'!G134</f>
        <v>0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x14ac:dyDescent="0.2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x14ac:dyDescent="0.2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x14ac:dyDescent="0.2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x14ac:dyDescent="0.2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x14ac:dyDescent="0.2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x14ac:dyDescent="0.2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2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x14ac:dyDescent="0.2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x14ac:dyDescent="0.2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105653018</v>
      </c>
      <c r="Q150">
        <f>'Formato 6 a)'!C159</f>
        <v>16370000</v>
      </c>
      <c r="R150">
        <f>'Formato 6 a)'!D159</f>
        <v>122023018</v>
      </c>
      <c r="S150">
        <f>'Formato 6 a)'!E159</f>
        <v>35226131.359999999</v>
      </c>
      <c r="T150">
        <f>'Formato 6 a)'!F159</f>
        <v>35226131.359999999</v>
      </c>
      <c r="U150">
        <f>'Formato 6 a)'!G159</f>
        <v>86796886.640000001</v>
      </c>
    </row>
  </sheetData>
  <sheetProtection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G31"/>
  <sheetViews>
    <sheetView showGridLines="0" topLeftCell="A4" zoomScale="90" zoomScaleNormal="90" workbookViewId="0">
      <selection activeCell="E24" sqref="E24"/>
    </sheetView>
  </sheetViews>
  <sheetFormatPr baseColWidth="10" defaultColWidth="0" defaultRowHeight="15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170" t="s">
        <v>3290</v>
      </c>
      <c r="B1" s="170"/>
      <c r="C1" s="170"/>
      <c r="D1" s="170"/>
      <c r="E1" s="170"/>
      <c r="F1" s="170"/>
      <c r="G1" s="170"/>
    </row>
    <row r="2" spans="1:7" x14ac:dyDescent="0.25">
      <c r="A2" s="151" t="str">
        <f>ENTE_PUBLICO_A</f>
        <v>Sistema de Agua Potable y Alcantarillado en la Zona rural del Municipio de León, Guanajuato, Gobierno del Estado de Guanajuato (a)</v>
      </c>
      <c r="B2" s="152"/>
      <c r="C2" s="152"/>
      <c r="D2" s="152"/>
      <c r="E2" s="152"/>
      <c r="F2" s="152"/>
      <c r="G2" s="153"/>
    </row>
    <row r="3" spans="1:7" x14ac:dyDescent="0.25">
      <c r="A3" s="154" t="s">
        <v>277</v>
      </c>
      <c r="B3" s="155"/>
      <c r="C3" s="155"/>
      <c r="D3" s="155"/>
      <c r="E3" s="155"/>
      <c r="F3" s="155"/>
      <c r="G3" s="156"/>
    </row>
    <row r="4" spans="1:7" x14ac:dyDescent="0.25">
      <c r="A4" s="154" t="s">
        <v>431</v>
      </c>
      <c r="B4" s="155"/>
      <c r="C4" s="155"/>
      <c r="D4" s="155"/>
      <c r="E4" s="155"/>
      <c r="F4" s="155"/>
      <c r="G4" s="156"/>
    </row>
    <row r="5" spans="1:7" x14ac:dyDescent="0.25">
      <c r="A5" s="157" t="str">
        <f>TRIMESTRE</f>
        <v>Del 1 de enero al 30 de junio de 2019 (b)</v>
      </c>
      <c r="B5" s="158"/>
      <c r="C5" s="158"/>
      <c r="D5" s="158"/>
      <c r="E5" s="158"/>
      <c r="F5" s="158"/>
      <c r="G5" s="159"/>
    </row>
    <row r="6" spans="1:7" x14ac:dyDescent="0.25">
      <c r="A6" s="160" t="s">
        <v>118</v>
      </c>
      <c r="B6" s="161"/>
      <c r="C6" s="161"/>
      <c r="D6" s="161"/>
      <c r="E6" s="161"/>
      <c r="F6" s="161"/>
      <c r="G6" s="162"/>
    </row>
    <row r="7" spans="1:7" x14ac:dyDescent="0.25">
      <c r="A7" s="166" t="s">
        <v>0</v>
      </c>
      <c r="B7" s="168" t="s">
        <v>279</v>
      </c>
      <c r="C7" s="168"/>
      <c r="D7" s="168"/>
      <c r="E7" s="168"/>
      <c r="F7" s="168"/>
      <c r="G7" s="172" t="s">
        <v>280</v>
      </c>
    </row>
    <row r="8" spans="1:7" ht="30" x14ac:dyDescent="0.25">
      <c r="A8" s="167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171"/>
    </row>
    <row r="9" spans="1:7" x14ac:dyDescent="0.25">
      <c r="A9" s="52" t="s">
        <v>440</v>
      </c>
      <c r="B9" s="59">
        <f>SUM(B10:GASTO_NE_FIN_01)</f>
        <v>105653018</v>
      </c>
      <c r="C9" s="59">
        <f>SUM(C10:GASTO_NE_FIN_02)</f>
        <v>16370000</v>
      </c>
      <c r="D9" s="59">
        <f>SUM(D10:GASTO_NE_FIN_03)</f>
        <v>122023018</v>
      </c>
      <c r="E9" s="59">
        <f>SUM(E10:GASTO_NE_FIN_04)</f>
        <v>35226131.359999999</v>
      </c>
      <c r="F9" s="59">
        <f>SUM(F10:GASTO_NE_FIN_05)</f>
        <v>35226131.359999999</v>
      </c>
      <c r="G9" s="59">
        <f>SUM(G10:GASTO_NE_FIN_06)</f>
        <v>86796886.640000001</v>
      </c>
    </row>
    <row r="10" spans="1:7" s="24" customFormat="1" x14ac:dyDescent="0.25">
      <c r="A10" s="146" t="s">
        <v>3303</v>
      </c>
      <c r="B10" s="60">
        <v>1750000</v>
      </c>
      <c r="C10" s="60">
        <v>0</v>
      </c>
      <c r="D10" s="60">
        <v>1750000</v>
      </c>
      <c r="E10" s="60">
        <v>73920.08</v>
      </c>
      <c r="F10" s="60">
        <v>73920.08</v>
      </c>
      <c r="G10" s="77">
        <f>D10-E10</f>
        <v>1676079.92</v>
      </c>
    </row>
    <row r="11" spans="1:7" s="24" customFormat="1" x14ac:dyDescent="0.25">
      <c r="A11" s="146" t="s">
        <v>3304</v>
      </c>
      <c r="B11" s="60">
        <v>18903018</v>
      </c>
      <c r="C11" s="60">
        <v>0</v>
      </c>
      <c r="D11" s="60">
        <v>18903018</v>
      </c>
      <c r="E11" s="60">
        <v>6112612.6799999997</v>
      </c>
      <c r="F11" s="60">
        <v>6112612.6799999997</v>
      </c>
      <c r="G11" s="77">
        <f>D11-E11</f>
        <v>12790405.32</v>
      </c>
    </row>
    <row r="12" spans="1:7" s="24" customFormat="1" x14ac:dyDescent="0.25">
      <c r="A12" s="146" t="s">
        <v>3305</v>
      </c>
      <c r="B12" s="60">
        <v>85000000</v>
      </c>
      <c r="C12" s="60">
        <v>16370000</v>
      </c>
      <c r="D12" s="60">
        <v>101370000</v>
      </c>
      <c r="E12" s="60">
        <v>29039598.600000001</v>
      </c>
      <c r="F12" s="60">
        <v>29039598.600000001</v>
      </c>
      <c r="G12" s="77">
        <f>D12-E12</f>
        <v>72330401.400000006</v>
      </c>
    </row>
    <row r="13" spans="1:7" x14ac:dyDescent="0.25">
      <c r="A13" s="76" t="s">
        <v>686</v>
      </c>
      <c r="B13" s="54"/>
      <c r="C13" s="54"/>
      <c r="D13" s="54"/>
      <c r="E13" s="54"/>
      <c r="F13" s="54"/>
      <c r="G13" s="54"/>
    </row>
    <row r="14" spans="1:7" s="24" customFormat="1" x14ac:dyDescent="0.25">
      <c r="A14" s="55" t="s">
        <v>441</v>
      </c>
      <c r="B14" s="61">
        <f>SUM(B15:GASTO_E_FIN_01)</f>
        <v>0</v>
      </c>
      <c r="C14" s="61">
        <f>SUM(C15:GASTO_E_FIN_02)</f>
        <v>0</v>
      </c>
      <c r="D14" s="61">
        <f>SUM(D15:GASTO_E_FIN_03)</f>
        <v>0</v>
      </c>
      <c r="E14" s="61">
        <f>SUM(E15:GASTO_E_FIN_04)</f>
        <v>0</v>
      </c>
      <c r="F14" s="61">
        <f>SUM(F15:GASTO_E_FIN_05)</f>
        <v>0</v>
      </c>
      <c r="G14" s="61">
        <f>SUM(G15:GASTO_E_FIN_06)</f>
        <v>0</v>
      </c>
    </row>
    <row r="15" spans="1:7" s="24" customFormat="1" x14ac:dyDescent="0.25">
      <c r="A15" s="144" t="s">
        <v>432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f>D15-E15</f>
        <v>0</v>
      </c>
    </row>
    <row r="16" spans="1:7" s="24" customFormat="1" x14ac:dyDescent="0.25">
      <c r="A16" s="144" t="s">
        <v>433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f t="shared" ref="G16:G22" si="0">D16-E16</f>
        <v>0</v>
      </c>
    </row>
    <row r="17" spans="1:7" s="24" customFormat="1" x14ac:dyDescent="0.25">
      <c r="A17" s="144" t="s">
        <v>434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f t="shared" si="0"/>
        <v>0</v>
      </c>
    </row>
    <row r="18" spans="1:7" s="24" customFormat="1" x14ac:dyDescent="0.25">
      <c r="A18" s="144" t="s">
        <v>435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f t="shared" si="0"/>
        <v>0</v>
      </c>
    </row>
    <row r="19" spans="1:7" s="24" customFormat="1" x14ac:dyDescent="0.25">
      <c r="A19" s="144" t="s">
        <v>436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f t="shared" si="0"/>
        <v>0</v>
      </c>
    </row>
    <row r="20" spans="1:7" s="24" customFormat="1" x14ac:dyDescent="0.25">
      <c r="A20" s="144" t="s">
        <v>437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f t="shared" si="0"/>
        <v>0</v>
      </c>
    </row>
    <row r="21" spans="1:7" s="24" customFormat="1" x14ac:dyDescent="0.25">
      <c r="A21" s="144" t="s">
        <v>438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f t="shared" si="0"/>
        <v>0</v>
      </c>
    </row>
    <row r="22" spans="1:7" s="24" customFormat="1" x14ac:dyDescent="0.25">
      <c r="A22" s="144" t="s">
        <v>439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f t="shared" si="0"/>
        <v>0</v>
      </c>
    </row>
    <row r="23" spans="1:7" x14ac:dyDescent="0.25">
      <c r="A23" s="76" t="s">
        <v>686</v>
      </c>
      <c r="B23" s="54"/>
      <c r="C23" s="54"/>
      <c r="D23" s="54"/>
      <c r="E23" s="54"/>
      <c r="F23" s="54"/>
      <c r="G23" s="54"/>
    </row>
    <row r="24" spans="1:7" x14ac:dyDescent="0.25">
      <c r="A24" s="55" t="s">
        <v>360</v>
      </c>
      <c r="B24" s="61">
        <f>GASTO_NE_T1+GASTO_E_T1</f>
        <v>105653018</v>
      </c>
      <c r="C24" s="61">
        <f>GASTO_NE_T2+GASTO_E_T2</f>
        <v>16370000</v>
      </c>
      <c r="D24" s="61">
        <f>GASTO_NE_T3+GASTO_E_T3</f>
        <v>122023018</v>
      </c>
      <c r="E24" s="61">
        <f>GASTO_NE_T4+GASTO_E_T4</f>
        <v>35226131.359999999</v>
      </c>
      <c r="F24" s="61">
        <f>GASTO_NE_T5+GASTO_E_T5</f>
        <v>35226131.359999999</v>
      </c>
      <c r="G24" s="61">
        <f>GASTO_NE_T6+GASTO_E_T6</f>
        <v>86796886.640000001</v>
      </c>
    </row>
    <row r="25" spans="1:7" x14ac:dyDescent="0.25">
      <c r="A25" s="58"/>
      <c r="B25" s="65"/>
      <c r="C25" s="65"/>
      <c r="D25" s="65"/>
      <c r="E25" s="65"/>
      <c r="F25" s="65"/>
      <c r="G25" s="78"/>
    </row>
    <row r="26" spans="1:7" hidden="1" x14ac:dyDescent="0.25">
      <c r="A26" s="11"/>
    </row>
    <row r="27" spans="1:7" x14ac:dyDescent="0.25"/>
    <row r="28" spans="1:7" x14ac:dyDescent="0.25"/>
    <row r="29" spans="1:7" x14ac:dyDescent="0.25"/>
    <row r="30" spans="1:7" x14ac:dyDescent="0.25"/>
    <row r="31" spans="1:7" x14ac:dyDescent="0.25"/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24">
      <formula1>-1.79769313486231E+100</formula1>
      <formula2>1.79769313486231E+100</formula2>
    </dataValidation>
  </dataValidations>
  <pageMargins left="0.31496062992125984" right="0.31496062992125984" top="0.35433070866141736" bottom="0.35433070866141736" header="0.31496062992125984" footer="0.31496062992125984"/>
  <pageSetup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8">
        <f>GASTO_NE_T1</f>
        <v>105653018</v>
      </c>
      <c r="Q2" s="18">
        <f>GASTO_NE_T2</f>
        <v>16370000</v>
      </c>
      <c r="R2" s="18">
        <f>GASTO_NE_T3</f>
        <v>122023018</v>
      </c>
      <c r="S2" s="18">
        <f>GASTO_NE_T4</f>
        <v>35226131.359999999</v>
      </c>
      <c r="T2" s="18">
        <f>GASTO_NE_T5</f>
        <v>35226131.359999999</v>
      </c>
      <c r="U2" s="18">
        <f>GASTO_NE_T6</f>
        <v>86796886.640000001</v>
      </c>
    </row>
    <row r="3" spans="1:25" x14ac:dyDescent="0.25">
      <c r="A3" t="str">
        <f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8">
        <f>GASTO_E_T1</f>
        <v>0</v>
      </c>
      <c r="Q3" s="18">
        <f>GASTO_E_T2</f>
        <v>0</v>
      </c>
      <c r="R3" s="18">
        <f>GASTO_E_T3</f>
        <v>0</v>
      </c>
      <c r="S3" s="18">
        <f>GASTO_E_T4</f>
        <v>0</v>
      </c>
      <c r="T3" s="18">
        <f>GASTO_E_T5</f>
        <v>0</v>
      </c>
      <c r="U3" s="18">
        <f>GASTO_E_T6</f>
        <v>0</v>
      </c>
      <c r="V3" s="18"/>
    </row>
    <row r="4" spans="1:25" x14ac:dyDescent="0.25">
      <c r="A4" t="str">
        <f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6,2,3,0,0,0,0</v>
      </c>
      <c r="B4">
        <v>6</v>
      </c>
      <c r="C4">
        <v>2</v>
      </c>
      <c r="D4">
        <v>3</v>
      </c>
      <c r="I4" t="s">
        <v>3219</v>
      </c>
      <c r="P4" s="18">
        <f>TOTAL_E_T1</f>
        <v>105653018</v>
      </c>
      <c r="Q4" s="18">
        <f>TOTAL_E_T2</f>
        <v>16370000</v>
      </c>
      <c r="R4" s="18">
        <f>TOTAL_E_T3</f>
        <v>122023018</v>
      </c>
      <c r="S4" s="18">
        <f>TOTAL_E_T4</f>
        <v>35226131.359999999</v>
      </c>
      <c r="T4" s="18">
        <f>TOTAL_E_T5</f>
        <v>35226131.359999999</v>
      </c>
      <c r="U4" s="18">
        <f>TOTAL_E_T6</f>
        <v>86796886.640000001</v>
      </c>
      <c r="V4" s="18"/>
    </row>
    <row r="5" spans="1:25" x14ac:dyDescent="0.25">
      <c r="A5" s="3"/>
      <c r="P5" s="18"/>
      <c r="Q5" s="18"/>
      <c r="R5" s="18"/>
      <c r="S5" s="18"/>
      <c r="T5" s="18"/>
      <c r="U5" s="18"/>
      <c r="V5" s="18"/>
    </row>
    <row r="6" spans="1:25" x14ac:dyDescent="0.25">
      <c r="A6" s="3"/>
      <c r="P6" s="18"/>
      <c r="Q6" s="18"/>
      <c r="R6" s="18"/>
      <c r="S6" s="18"/>
      <c r="T6" s="18"/>
      <c r="U6" s="18"/>
      <c r="V6" s="18"/>
    </row>
    <row r="7" spans="1:25" x14ac:dyDescent="0.2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x14ac:dyDescent="0.25">
      <c r="A8" s="3"/>
      <c r="P8" s="18"/>
      <c r="Q8" s="18"/>
      <c r="R8" s="18"/>
      <c r="S8" s="18"/>
      <c r="T8" s="18"/>
      <c r="U8" s="18"/>
    </row>
    <row r="9" spans="1:25" x14ac:dyDescent="0.25">
      <c r="A9" s="3"/>
      <c r="P9" s="18"/>
      <c r="Q9" s="18"/>
      <c r="R9" s="18"/>
      <c r="S9" s="18"/>
      <c r="T9" s="18"/>
      <c r="U9" s="18"/>
    </row>
    <row r="10" spans="1:25" x14ac:dyDescent="0.25">
      <c r="A10" s="3"/>
      <c r="P10" s="18"/>
      <c r="Q10" s="18"/>
      <c r="R10" s="18"/>
      <c r="S10" s="18"/>
      <c r="T10" s="18"/>
      <c r="U10" s="18"/>
    </row>
    <row r="11" spans="1:25" x14ac:dyDescent="0.25">
      <c r="A11" s="3"/>
      <c r="P11" s="18"/>
      <c r="Q11" s="18"/>
      <c r="R11" s="18"/>
      <c r="S11" s="18"/>
      <c r="T11" s="18"/>
      <c r="U11" s="18"/>
    </row>
    <row r="12" spans="1:25" x14ac:dyDescent="0.25">
      <c r="A12" s="3"/>
      <c r="N12" s="20"/>
      <c r="P12" s="18"/>
      <c r="Q12" s="18"/>
      <c r="R12" s="18"/>
      <c r="S12" s="18"/>
      <c r="T12" s="18"/>
      <c r="U12" s="18"/>
    </row>
    <row r="13" spans="1:25" x14ac:dyDescent="0.25">
      <c r="A13" s="3"/>
      <c r="P13" s="18"/>
      <c r="Q13" s="18"/>
      <c r="R13" s="18"/>
      <c r="S13" s="18"/>
      <c r="T13" s="18"/>
      <c r="U13" s="18"/>
    </row>
    <row r="14" spans="1:25" x14ac:dyDescent="0.25">
      <c r="A14" s="3"/>
      <c r="P14" s="18"/>
      <c r="Q14" s="18"/>
      <c r="R14" s="18"/>
      <c r="S14" s="18"/>
      <c r="T14" s="18"/>
      <c r="U14" s="18"/>
    </row>
    <row r="15" spans="1:25" x14ac:dyDescent="0.25">
      <c r="A15" s="3"/>
      <c r="P15" s="18"/>
      <c r="Q15" s="18"/>
      <c r="R15" s="18"/>
      <c r="S15" s="18"/>
      <c r="T15" s="18"/>
      <c r="U15" s="18"/>
    </row>
    <row r="16" spans="1:25" x14ac:dyDescent="0.25">
      <c r="A16" s="3"/>
      <c r="P16" s="18"/>
      <c r="Q16" s="18"/>
      <c r="R16" s="18"/>
      <c r="S16" s="18"/>
      <c r="T16" s="18"/>
      <c r="U16" s="18"/>
    </row>
    <row r="17" spans="1:21" x14ac:dyDescent="0.25">
      <c r="A17" s="3"/>
      <c r="P17" s="18"/>
      <c r="Q17" s="18"/>
      <c r="R17" s="18"/>
      <c r="S17" s="18"/>
      <c r="T17" s="18"/>
      <c r="U17" s="18"/>
    </row>
    <row r="18" spans="1:21" x14ac:dyDescent="0.25">
      <c r="A18" s="3"/>
      <c r="P18" s="18"/>
      <c r="Q18" s="18"/>
      <c r="R18" s="18"/>
      <c r="S18" s="18"/>
      <c r="T18" s="18"/>
      <c r="U18" s="18"/>
    </row>
    <row r="19" spans="1:21" x14ac:dyDescent="0.25">
      <c r="A19" s="3"/>
      <c r="P19" s="18"/>
      <c r="Q19" s="18"/>
      <c r="R19" s="18"/>
      <c r="S19" s="18"/>
      <c r="T19" s="18"/>
      <c r="U19" s="18"/>
    </row>
    <row r="20" spans="1:21" x14ac:dyDescent="0.25">
      <c r="A20" s="3"/>
      <c r="P20" s="18"/>
      <c r="Q20" s="18"/>
      <c r="R20" s="18"/>
      <c r="S20" s="18"/>
      <c r="T20" s="18"/>
      <c r="U20" s="18"/>
    </row>
    <row r="21" spans="1:21" x14ac:dyDescent="0.25">
      <c r="A21" s="3"/>
      <c r="P21" s="18"/>
      <c r="Q21" s="18"/>
      <c r="R21" s="18"/>
      <c r="S21" s="18"/>
      <c r="T21" s="18"/>
      <c r="U21" s="18"/>
    </row>
    <row r="22" spans="1:21" x14ac:dyDescent="0.25">
      <c r="A22" s="3"/>
      <c r="P22" s="18"/>
      <c r="Q22" s="18"/>
      <c r="R22" s="18"/>
      <c r="S22" s="18"/>
      <c r="T22" s="18"/>
      <c r="U22" s="18"/>
    </row>
    <row r="23" spans="1:21" x14ac:dyDescent="0.25">
      <c r="A23" s="3"/>
      <c r="P23" s="18"/>
      <c r="Q23" s="18"/>
      <c r="R23" s="18"/>
      <c r="S23" s="18"/>
      <c r="T23" s="18"/>
      <c r="U23" s="18"/>
    </row>
    <row r="24" spans="1:21" x14ac:dyDescent="0.25">
      <c r="A24" s="3"/>
      <c r="P24" s="18"/>
      <c r="Q24" s="18"/>
      <c r="R24" s="18"/>
      <c r="S24" s="18"/>
      <c r="T24" s="18"/>
      <c r="U24" s="18"/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H78"/>
  <sheetViews>
    <sheetView showGridLines="0" topLeftCell="A52" zoomScale="90" zoomScaleNormal="90" workbookViewId="0">
      <selection activeCell="F21" sqref="F21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4" width="10.85546875" hidden="1"/>
  </cols>
  <sheetData>
    <row r="1" spans="1:7" ht="57.75" customHeight="1" x14ac:dyDescent="0.25">
      <c r="A1" s="176" t="s">
        <v>3289</v>
      </c>
      <c r="B1" s="177"/>
      <c r="C1" s="177"/>
      <c r="D1" s="177"/>
      <c r="E1" s="177"/>
      <c r="F1" s="177"/>
      <c r="G1" s="177"/>
    </row>
    <row r="2" spans="1:7" x14ac:dyDescent="0.25">
      <c r="A2" s="151" t="str">
        <f>ENTE_PUBLICO_A</f>
        <v>Sistema de Agua Potable y Alcantarillado en la Zona rural del Municipio de León, Guanajuato, Gobierno del Estado de Guanajuato (a)</v>
      </c>
      <c r="B2" s="152"/>
      <c r="C2" s="152"/>
      <c r="D2" s="152"/>
      <c r="E2" s="152"/>
      <c r="F2" s="152"/>
      <c r="G2" s="153"/>
    </row>
    <row r="3" spans="1:7" x14ac:dyDescent="0.25">
      <c r="A3" s="154" t="s">
        <v>396</v>
      </c>
      <c r="B3" s="155"/>
      <c r="C3" s="155"/>
      <c r="D3" s="155"/>
      <c r="E3" s="155"/>
      <c r="F3" s="155"/>
      <c r="G3" s="156"/>
    </row>
    <row r="4" spans="1:7" x14ac:dyDescent="0.25">
      <c r="A4" s="154" t="s">
        <v>397</v>
      </c>
      <c r="B4" s="155"/>
      <c r="C4" s="155"/>
      <c r="D4" s="155"/>
      <c r="E4" s="155"/>
      <c r="F4" s="155"/>
      <c r="G4" s="156"/>
    </row>
    <row r="5" spans="1:7" x14ac:dyDescent="0.25">
      <c r="A5" s="157" t="str">
        <f>TRIMESTRE</f>
        <v>Del 1 de enero al 30 de junio de 2019 (b)</v>
      </c>
      <c r="B5" s="158"/>
      <c r="C5" s="158"/>
      <c r="D5" s="158"/>
      <c r="E5" s="158"/>
      <c r="F5" s="158"/>
      <c r="G5" s="159"/>
    </row>
    <row r="6" spans="1:7" x14ac:dyDescent="0.25">
      <c r="A6" s="160" t="s">
        <v>118</v>
      </c>
      <c r="B6" s="161"/>
      <c r="C6" s="161"/>
      <c r="D6" s="161"/>
      <c r="E6" s="161"/>
      <c r="F6" s="161"/>
      <c r="G6" s="162"/>
    </row>
    <row r="7" spans="1:7" x14ac:dyDescent="0.25">
      <c r="A7" s="155" t="s">
        <v>0</v>
      </c>
      <c r="B7" s="160" t="s">
        <v>279</v>
      </c>
      <c r="C7" s="161"/>
      <c r="D7" s="161"/>
      <c r="E7" s="161"/>
      <c r="F7" s="162"/>
      <c r="G7" s="172" t="s">
        <v>3286</v>
      </c>
    </row>
    <row r="8" spans="1:7" ht="30.75" customHeight="1" x14ac:dyDescent="0.25">
      <c r="A8" s="155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171"/>
    </row>
    <row r="9" spans="1:7" x14ac:dyDescent="0.25">
      <c r="A9" s="52" t="s">
        <v>363</v>
      </c>
      <c r="B9" s="70">
        <f t="shared" ref="B9:G9" si="0">SUM(B10,B19,B27,B37)</f>
        <v>105653018</v>
      </c>
      <c r="C9" s="70">
        <f t="shared" si="0"/>
        <v>16370000</v>
      </c>
      <c r="D9" s="70">
        <f t="shared" si="0"/>
        <v>122023018</v>
      </c>
      <c r="E9" s="70">
        <f t="shared" si="0"/>
        <v>35226131.359999999</v>
      </c>
      <c r="F9" s="70">
        <f t="shared" si="0"/>
        <v>35226131.359999999</v>
      </c>
      <c r="G9" s="70">
        <f t="shared" si="0"/>
        <v>86796886.640000001</v>
      </c>
    </row>
    <row r="10" spans="1:7" x14ac:dyDescent="0.25">
      <c r="A10" s="53" t="s">
        <v>364</v>
      </c>
      <c r="B10" s="71">
        <f t="shared" ref="B10:G10" si="1">SUM(B11:B18)</f>
        <v>0</v>
      </c>
      <c r="C10" s="71">
        <f t="shared" si="1"/>
        <v>0</v>
      </c>
      <c r="D10" s="71">
        <f t="shared" si="1"/>
        <v>0</v>
      </c>
      <c r="E10" s="71">
        <f t="shared" si="1"/>
        <v>0</v>
      </c>
      <c r="F10" s="71">
        <f t="shared" si="1"/>
        <v>0</v>
      </c>
      <c r="G10" s="71">
        <f t="shared" si="1"/>
        <v>0</v>
      </c>
    </row>
    <row r="11" spans="1:7" x14ac:dyDescent="0.25">
      <c r="A11" s="63" t="s">
        <v>365</v>
      </c>
      <c r="B11" s="72">
        <v>0</v>
      </c>
      <c r="C11" s="72">
        <v>0</v>
      </c>
      <c r="D11" s="72">
        <v>0</v>
      </c>
      <c r="E11" s="72">
        <v>0</v>
      </c>
      <c r="F11" s="72">
        <v>0</v>
      </c>
      <c r="G11" s="72">
        <f>D11-E11</f>
        <v>0</v>
      </c>
    </row>
    <row r="12" spans="1:7" x14ac:dyDescent="0.25">
      <c r="A12" s="63" t="s">
        <v>366</v>
      </c>
      <c r="B12" s="72">
        <v>0</v>
      </c>
      <c r="C12" s="72">
        <v>0</v>
      </c>
      <c r="D12" s="72">
        <v>0</v>
      </c>
      <c r="E12" s="72">
        <v>0</v>
      </c>
      <c r="F12" s="72">
        <v>0</v>
      </c>
      <c r="G12" s="72">
        <f t="shared" ref="G12:G18" si="2">D12-E12</f>
        <v>0</v>
      </c>
    </row>
    <row r="13" spans="1:7" x14ac:dyDescent="0.25">
      <c r="A13" s="63" t="s">
        <v>367</v>
      </c>
      <c r="B13" s="72">
        <v>0</v>
      </c>
      <c r="C13" s="72">
        <v>0</v>
      </c>
      <c r="D13" s="72">
        <v>0</v>
      </c>
      <c r="E13" s="72">
        <v>0</v>
      </c>
      <c r="F13" s="72">
        <v>0</v>
      </c>
      <c r="G13" s="72">
        <f t="shared" si="2"/>
        <v>0</v>
      </c>
    </row>
    <row r="14" spans="1:7" x14ac:dyDescent="0.25">
      <c r="A14" s="63" t="s">
        <v>368</v>
      </c>
      <c r="B14" s="72">
        <v>0</v>
      </c>
      <c r="C14" s="72">
        <v>0</v>
      </c>
      <c r="D14" s="72">
        <v>0</v>
      </c>
      <c r="E14" s="72">
        <v>0</v>
      </c>
      <c r="F14" s="72">
        <v>0</v>
      </c>
      <c r="G14" s="72">
        <f t="shared" si="2"/>
        <v>0</v>
      </c>
    </row>
    <row r="15" spans="1:7" x14ac:dyDescent="0.25">
      <c r="A15" s="63" t="s">
        <v>369</v>
      </c>
      <c r="B15" s="72">
        <v>0</v>
      </c>
      <c r="C15" s="72">
        <v>0</v>
      </c>
      <c r="D15" s="72">
        <v>0</v>
      </c>
      <c r="E15" s="72">
        <v>0</v>
      </c>
      <c r="F15" s="72">
        <v>0</v>
      </c>
      <c r="G15" s="72">
        <f t="shared" si="2"/>
        <v>0</v>
      </c>
    </row>
    <row r="16" spans="1:7" x14ac:dyDescent="0.25">
      <c r="A16" s="63" t="s">
        <v>370</v>
      </c>
      <c r="B16" s="72">
        <v>0</v>
      </c>
      <c r="C16" s="72">
        <v>0</v>
      </c>
      <c r="D16" s="72">
        <v>0</v>
      </c>
      <c r="E16" s="72">
        <v>0</v>
      </c>
      <c r="F16" s="72">
        <v>0</v>
      </c>
      <c r="G16" s="72">
        <f t="shared" si="2"/>
        <v>0</v>
      </c>
    </row>
    <row r="17" spans="1:7" x14ac:dyDescent="0.25">
      <c r="A17" s="63" t="s">
        <v>371</v>
      </c>
      <c r="B17" s="72">
        <v>0</v>
      </c>
      <c r="C17" s="72">
        <v>0</v>
      </c>
      <c r="D17" s="72">
        <v>0</v>
      </c>
      <c r="E17" s="72">
        <v>0</v>
      </c>
      <c r="F17" s="72">
        <v>0</v>
      </c>
      <c r="G17" s="72">
        <f t="shared" si="2"/>
        <v>0</v>
      </c>
    </row>
    <row r="18" spans="1:7" x14ac:dyDescent="0.25">
      <c r="A18" s="63" t="s">
        <v>372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f t="shared" si="2"/>
        <v>0</v>
      </c>
    </row>
    <row r="19" spans="1:7" x14ac:dyDescent="0.25">
      <c r="A19" s="53" t="s">
        <v>373</v>
      </c>
      <c r="B19" s="71">
        <f t="shared" ref="B19:G19" si="3">SUM(B20:B26)</f>
        <v>105653018</v>
      </c>
      <c r="C19" s="71">
        <f t="shared" si="3"/>
        <v>16370000</v>
      </c>
      <c r="D19" s="71">
        <f t="shared" si="3"/>
        <v>122023018</v>
      </c>
      <c r="E19" s="71">
        <f t="shared" si="3"/>
        <v>35226131.359999999</v>
      </c>
      <c r="F19" s="71">
        <f t="shared" si="3"/>
        <v>35226131.359999999</v>
      </c>
      <c r="G19" s="71">
        <f t="shared" si="3"/>
        <v>86796886.640000001</v>
      </c>
    </row>
    <row r="20" spans="1:7" x14ac:dyDescent="0.25">
      <c r="A20" s="63" t="s">
        <v>374</v>
      </c>
      <c r="B20" s="71">
        <v>0</v>
      </c>
      <c r="C20" s="71">
        <v>0</v>
      </c>
      <c r="D20" s="71">
        <v>0</v>
      </c>
      <c r="E20" s="71">
        <v>0</v>
      </c>
      <c r="F20" s="71">
        <v>0</v>
      </c>
      <c r="G20" s="72">
        <f>D20-E20</f>
        <v>0</v>
      </c>
    </row>
    <row r="21" spans="1:7" x14ac:dyDescent="0.25">
      <c r="A21" s="63" t="s">
        <v>375</v>
      </c>
      <c r="B21" s="71">
        <v>105653018</v>
      </c>
      <c r="C21" s="71">
        <v>16370000</v>
      </c>
      <c r="D21" s="71">
        <v>122023018</v>
      </c>
      <c r="E21" s="71">
        <v>35226131.359999999</v>
      </c>
      <c r="F21" s="71">
        <v>35226131.359999999</v>
      </c>
      <c r="G21" s="72">
        <f t="shared" ref="G21:G26" si="4">D21-E21</f>
        <v>86796886.640000001</v>
      </c>
    </row>
    <row r="22" spans="1:7" x14ac:dyDescent="0.25">
      <c r="A22" s="63" t="s">
        <v>376</v>
      </c>
      <c r="B22" s="71">
        <v>0</v>
      </c>
      <c r="C22" s="71">
        <v>0</v>
      </c>
      <c r="D22" s="71">
        <v>0</v>
      </c>
      <c r="E22" s="71">
        <v>0</v>
      </c>
      <c r="F22" s="71">
        <v>0</v>
      </c>
      <c r="G22" s="72">
        <f t="shared" si="4"/>
        <v>0</v>
      </c>
    </row>
    <row r="23" spans="1:7" x14ac:dyDescent="0.25">
      <c r="A23" s="63" t="s">
        <v>377</v>
      </c>
      <c r="B23" s="71">
        <v>0</v>
      </c>
      <c r="C23" s="71">
        <v>0</v>
      </c>
      <c r="D23" s="71">
        <v>0</v>
      </c>
      <c r="E23" s="71">
        <v>0</v>
      </c>
      <c r="F23" s="71">
        <v>0</v>
      </c>
      <c r="G23" s="72">
        <f t="shared" si="4"/>
        <v>0</v>
      </c>
    </row>
    <row r="24" spans="1:7" x14ac:dyDescent="0.25">
      <c r="A24" s="63" t="s">
        <v>378</v>
      </c>
      <c r="B24" s="71">
        <v>0</v>
      </c>
      <c r="C24" s="71">
        <v>0</v>
      </c>
      <c r="D24" s="71">
        <v>0</v>
      </c>
      <c r="E24" s="71">
        <v>0</v>
      </c>
      <c r="F24" s="71">
        <v>0</v>
      </c>
      <c r="G24" s="72">
        <f t="shared" si="4"/>
        <v>0</v>
      </c>
    </row>
    <row r="25" spans="1:7" x14ac:dyDescent="0.25">
      <c r="A25" s="63" t="s">
        <v>379</v>
      </c>
      <c r="B25" s="71">
        <v>0</v>
      </c>
      <c r="C25" s="71">
        <v>0</v>
      </c>
      <c r="D25" s="71">
        <v>0</v>
      </c>
      <c r="E25" s="71">
        <v>0</v>
      </c>
      <c r="F25" s="71">
        <v>0</v>
      </c>
      <c r="G25" s="72">
        <f t="shared" si="4"/>
        <v>0</v>
      </c>
    </row>
    <row r="26" spans="1:7" x14ac:dyDescent="0.25">
      <c r="A26" s="63" t="s">
        <v>380</v>
      </c>
      <c r="B26" s="71">
        <v>0</v>
      </c>
      <c r="C26" s="71">
        <v>0</v>
      </c>
      <c r="D26" s="71">
        <v>0</v>
      </c>
      <c r="E26" s="71">
        <v>0</v>
      </c>
      <c r="F26" s="71">
        <v>0</v>
      </c>
      <c r="G26" s="72">
        <f t="shared" si="4"/>
        <v>0</v>
      </c>
    </row>
    <row r="27" spans="1:7" x14ac:dyDescent="0.25">
      <c r="A27" s="53" t="s">
        <v>381</v>
      </c>
      <c r="B27" s="71">
        <f t="shared" ref="B27:G27" si="5">SUM(B28:B36)</f>
        <v>0</v>
      </c>
      <c r="C27" s="71">
        <f t="shared" si="5"/>
        <v>0</v>
      </c>
      <c r="D27" s="71">
        <f t="shared" si="5"/>
        <v>0</v>
      </c>
      <c r="E27" s="71">
        <f t="shared" si="5"/>
        <v>0</v>
      </c>
      <c r="F27" s="71">
        <f t="shared" si="5"/>
        <v>0</v>
      </c>
      <c r="G27" s="71">
        <f t="shared" si="5"/>
        <v>0</v>
      </c>
    </row>
    <row r="28" spans="1:7" x14ac:dyDescent="0.25">
      <c r="A28" s="69" t="s">
        <v>382</v>
      </c>
      <c r="B28" s="71">
        <v>0</v>
      </c>
      <c r="C28" s="71">
        <v>0</v>
      </c>
      <c r="D28" s="71">
        <v>0</v>
      </c>
      <c r="E28" s="71">
        <v>0</v>
      </c>
      <c r="F28" s="71">
        <v>0</v>
      </c>
      <c r="G28" s="72">
        <f>D28-E28</f>
        <v>0</v>
      </c>
    </row>
    <row r="29" spans="1:7" x14ac:dyDescent="0.25">
      <c r="A29" s="63" t="s">
        <v>383</v>
      </c>
      <c r="B29" s="71">
        <v>0</v>
      </c>
      <c r="C29" s="71">
        <v>0</v>
      </c>
      <c r="D29" s="71">
        <v>0</v>
      </c>
      <c r="E29" s="71">
        <v>0</v>
      </c>
      <c r="F29" s="71">
        <v>0</v>
      </c>
      <c r="G29" s="72">
        <f t="shared" ref="G29:G36" si="6">D29-E29</f>
        <v>0</v>
      </c>
    </row>
    <row r="30" spans="1:7" x14ac:dyDescent="0.25">
      <c r="A30" s="63" t="s">
        <v>384</v>
      </c>
      <c r="B30" s="71">
        <v>0</v>
      </c>
      <c r="C30" s="71">
        <v>0</v>
      </c>
      <c r="D30" s="71">
        <v>0</v>
      </c>
      <c r="E30" s="71">
        <v>0</v>
      </c>
      <c r="F30" s="71">
        <v>0</v>
      </c>
      <c r="G30" s="72">
        <f t="shared" si="6"/>
        <v>0</v>
      </c>
    </row>
    <row r="31" spans="1:7" x14ac:dyDescent="0.25">
      <c r="A31" s="63" t="s">
        <v>385</v>
      </c>
      <c r="B31" s="71">
        <v>0</v>
      </c>
      <c r="C31" s="71">
        <v>0</v>
      </c>
      <c r="D31" s="71">
        <v>0</v>
      </c>
      <c r="E31" s="71">
        <v>0</v>
      </c>
      <c r="F31" s="71">
        <v>0</v>
      </c>
      <c r="G31" s="72">
        <f t="shared" si="6"/>
        <v>0</v>
      </c>
    </row>
    <row r="32" spans="1:7" x14ac:dyDescent="0.25">
      <c r="A32" s="63" t="s">
        <v>386</v>
      </c>
      <c r="B32" s="71">
        <v>0</v>
      </c>
      <c r="C32" s="71">
        <v>0</v>
      </c>
      <c r="D32" s="71">
        <v>0</v>
      </c>
      <c r="E32" s="71">
        <v>0</v>
      </c>
      <c r="F32" s="71">
        <v>0</v>
      </c>
      <c r="G32" s="72">
        <f t="shared" si="6"/>
        <v>0</v>
      </c>
    </row>
    <row r="33" spans="1:7" x14ac:dyDescent="0.25">
      <c r="A33" s="63" t="s">
        <v>387</v>
      </c>
      <c r="B33" s="71">
        <v>0</v>
      </c>
      <c r="C33" s="71">
        <v>0</v>
      </c>
      <c r="D33" s="71">
        <v>0</v>
      </c>
      <c r="E33" s="71">
        <v>0</v>
      </c>
      <c r="F33" s="71">
        <v>0</v>
      </c>
      <c r="G33" s="72">
        <f t="shared" si="6"/>
        <v>0</v>
      </c>
    </row>
    <row r="34" spans="1:7" x14ac:dyDescent="0.25">
      <c r="A34" s="63" t="s">
        <v>388</v>
      </c>
      <c r="B34" s="71">
        <v>0</v>
      </c>
      <c r="C34" s="71">
        <v>0</v>
      </c>
      <c r="D34" s="71">
        <v>0</v>
      </c>
      <c r="E34" s="71">
        <v>0</v>
      </c>
      <c r="F34" s="71">
        <v>0</v>
      </c>
      <c r="G34" s="72">
        <f t="shared" si="6"/>
        <v>0</v>
      </c>
    </row>
    <row r="35" spans="1:7" x14ac:dyDescent="0.25">
      <c r="A35" s="63" t="s">
        <v>389</v>
      </c>
      <c r="B35" s="71">
        <v>0</v>
      </c>
      <c r="C35" s="71">
        <v>0</v>
      </c>
      <c r="D35" s="71">
        <v>0</v>
      </c>
      <c r="E35" s="71">
        <v>0</v>
      </c>
      <c r="F35" s="71">
        <v>0</v>
      </c>
      <c r="G35" s="72">
        <f t="shared" si="6"/>
        <v>0</v>
      </c>
    </row>
    <row r="36" spans="1:7" x14ac:dyDescent="0.25">
      <c r="A36" s="63" t="s">
        <v>390</v>
      </c>
      <c r="B36" s="71">
        <v>0</v>
      </c>
      <c r="C36" s="71">
        <v>0</v>
      </c>
      <c r="D36" s="71">
        <v>0</v>
      </c>
      <c r="E36" s="71">
        <v>0</v>
      </c>
      <c r="F36" s="71">
        <v>0</v>
      </c>
      <c r="G36" s="72">
        <f t="shared" si="6"/>
        <v>0</v>
      </c>
    </row>
    <row r="37" spans="1:7" ht="30" x14ac:dyDescent="0.25">
      <c r="A37" s="64" t="s">
        <v>398</v>
      </c>
      <c r="B37" s="71">
        <f t="shared" ref="B37:G37" si="7">SUM(B38:B41)</f>
        <v>0</v>
      </c>
      <c r="C37" s="71">
        <f t="shared" si="7"/>
        <v>0</v>
      </c>
      <c r="D37" s="71">
        <f t="shared" si="7"/>
        <v>0</v>
      </c>
      <c r="E37" s="71">
        <f t="shared" si="7"/>
        <v>0</v>
      </c>
      <c r="F37" s="71">
        <f t="shared" si="7"/>
        <v>0</v>
      </c>
      <c r="G37" s="71">
        <f t="shared" si="7"/>
        <v>0</v>
      </c>
    </row>
    <row r="38" spans="1:7" x14ac:dyDescent="0.25">
      <c r="A38" s="69" t="s">
        <v>391</v>
      </c>
      <c r="B38" s="71">
        <v>0</v>
      </c>
      <c r="C38" s="71">
        <v>0</v>
      </c>
      <c r="D38" s="71">
        <v>0</v>
      </c>
      <c r="E38" s="71">
        <v>0</v>
      </c>
      <c r="F38" s="71">
        <v>0</v>
      </c>
      <c r="G38" s="72">
        <f>D38-E38</f>
        <v>0</v>
      </c>
    </row>
    <row r="39" spans="1:7" ht="30" x14ac:dyDescent="0.25">
      <c r="A39" s="69" t="s">
        <v>392</v>
      </c>
      <c r="B39" s="71">
        <v>0</v>
      </c>
      <c r="C39" s="71">
        <v>0</v>
      </c>
      <c r="D39" s="71">
        <v>0</v>
      </c>
      <c r="E39" s="71">
        <v>0</v>
      </c>
      <c r="F39" s="71">
        <v>0</v>
      </c>
      <c r="G39" s="72">
        <f>D39-E39</f>
        <v>0</v>
      </c>
    </row>
    <row r="40" spans="1:7" x14ac:dyDescent="0.25">
      <c r="A40" s="69" t="s">
        <v>393</v>
      </c>
      <c r="B40" s="71">
        <v>0</v>
      </c>
      <c r="C40" s="71">
        <v>0</v>
      </c>
      <c r="D40" s="71">
        <v>0</v>
      </c>
      <c r="E40" s="71">
        <v>0</v>
      </c>
      <c r="F40" s="71">
        <v>0</v>
      </c>
      <c r="G40" s="72">
        <f>D40-E40</f>
        <v>0</v>
      </c>
    </row>
    <row r="41" spans="1:7" x14ac:dyDescent="0.25">
      <c r="A41" s="69" t="s">
        <v>394</v>
      </c>
      <c r="B41" s="71">
        <v>0</v>
      </c>
      <c r="C41" s="71">
        <v>0</v>
      </c>
      <c r="D41" s="71">
        <v>0</v>
      </c>
      <c r="E41" s="71">
        <v>0</v>
      </c>
      <c r="F41" s="71">
        <v>0</v>
      </c>
      <c r="G41" s="72">
        <f>D41-E41</f>
        <v>0</v>
      </c>
    </row>
    <row r="42" spans="1:7" x14ac:dyDescent="0.25">
      <c r="A42" s="69"/>
      <c r="B42" s="72"/>
      <c r="C42" s="72"/>
      <c r="D42" s="72"/>
      <c r="E42" s="72"/>
      <c r="F42" s="72"/>
      <c r="G42" s="72"/>
    </row>
    <row r="43" spans="1:7" x14ac:dyDescent="0.25">
      <c r="A43" s="55" t="s">
        <v>395</v>
      </c>
      <c r="B43" s="73">
        <f t="shared" ref="B43:G43" si="8">SUM(B44,B53,B61,B71)</f>
        <v>0</v>
      </c>
      <c r="C43" s="73">
        <f t="shared" si="8"/>
        <v>0</v>
      </c>
      <c r="D43" s="73">
        <f t="shared" si="8"/>
        <v>0</v>
      </c>
      <c r="E43" s="73">
        <f t="shared" si="8"/>
        <v>0</v>
      </c>
      <c r="F43" s="73">
        <f t="shared" si="8"/>
        <v>0</v>
      </c>
      <c r="G43" s="73">
        <f t="shared" si="8"/>
        <v>0</v>
      </c>
    </row>
    <row r="44" spans="1:7" x14ac:dyDescent="0.25">
      <c r="A44" s="53" t="s">
        <v>430</v>
      </c>
      <c r="B44" s="72">
        <f t="shared" ref="B44:G44" si="9">SUM(B45:B52)</f>
        <v>0</v>
      </c>
      <c r="C44" s="72">
        <f t="shared" si="9"/>
        <v>0</v>
      </c>
      <c r="D44" s="72">
        <f t="shared" si="9"/>
        <v>0</v>
      </c>
      <c r="E44" s="72">
        <f t="shared" si="9"/>
        <v>0</v>
      </c>
      <c r="F44" s="72">
        <f t="shared" si="9"/>
        <v>0</v>
      </c>
      <c r="G44" s="72">
        <f t="shared" si="9"/>
        <v>0</v>
      </c>
    </row>
    <row r="45" spans="1:7" x14ac:dyDescent="0.25">
      <c r="A45" s="69" t="s">
        <v>365</v>
      </c>
      <c r="B45" s="71">
        <v>0</v>
      </c>
      <c r="C45" s="71">
        <v>0</v>
      </c>
      <c r="D45" s="71">
        <v>0</v>
      </c>
      <c r="E45" s="71">
        <v>0</v>
      </c>
      <c r="F45" s="71">
        <v>0</v>
      </c>
      <c r="G45" s="72">
        <f>D45-E45</f>
        <v>0</v>
      </c>
    </row>
    <row r="46" spans="1:7" x14ac:dyDescent="0.25">
      <c r="A46" s="69" t="s">
        <v>366</v>
      </c>
      <c r="B46" s="71">
        <v>0</v>
      </c>
      <c r="C46" s="71">
        <v>0</v>
      </c>
      <c r="D46" s="71">
        <v>0</v>
      </c>
      <c r="E46" s="71">
        <v>0</v>
      </c>
      <c r="F46" s="71">
        <v>0</v>
      </c>
      <c r="G46" s="72">
        <f t="shared" ref="G46:G52" si="10">D46-E46</f>
        <v>0</v>
      </c>
    </row>
    <row r="47" spans="1:7" x14ac:dyDescent="0.25">
      <c r="A47" s="69" t="s">
        <v>367</v>
      </c>
      <c r="B47" s="71">
        <v>0</v>
      </c>
      <c r="C47" s="71">
        <v>0</v>
      </c>
      <c r="D47" s="71">
        <v>0</v>
      </c>
      <c r="E47" s="71">
        <v>0</v>
      </c>
      <c r="F47" s="71">
        <v>0</v>
      </c>
      <c r="G47" s="72">
        <f t="shared" si="10"/>
        <v>0</v>
      </c>
    </row>
    <row r="48" spans="1:7" x14ac:dyDescent="0.25">
      <c r="A48" s="69" t="s">
        <v>368</v>
      </c>
      <c r="B48" s="71">
        <v>0</v>
      </c>
      <c r="C48" s="71">
        <v>0</v>
      </c>
      <c r="D48" s="71">
        <v>0</v>
      </c>
      <c r="E48" s="71">
        <v>0</v>
      </c>
      <c r="F48" s="71">
        <v>0</v>
      </c>
      <c r="G48" s="72">
        <f t="shared" si="10"/>
        <v>0</v>
      </c>
    </row>
    <row r="49" spans="1:7" x14ac:dyDescent="0.25">
      <c r="A49" s="69" t="s">
        <v>369</v>
      </c>
      <c r="B49" s="71">
        <v>0</v>
      </c>
      <c r="C49" s="71">
        <v>0</v>
      </c>
      <c r="D49" s="71">
        <v>0</v>
      </c>
      <c r="E49" s="71">
        <v>0</v>
      </c>
      <c r="F49" s="71">
        <v>0</v>
      </c>
      <c r="G49" s="72">
        <f t="shared" si="10"/>
        <v>0</v>
      </c>
    </row>
    <row r="50" spans="1:7" x14ac:dyDescent="0.25">
      <c r="A50" s="69" t="s">
        <v>370</v>
      </c>
      <c r="B50" s="71">
        <v>0</v>
      </c>
      <c r="C50" s="71">
        <v>0</v>
      </c>
      <c r="D50" s="71">
        <v>0</v>
      </c>
      <c r="E50" s="71">
        <v>0</v>
      </c>
      <c r="F50" s="71">
        <v>0</v>
      </c>
      <c r="G50" s="72">
        <f t="shared" si="10"/>
        <v>0</v>
      </c>
    </row>
    <row r="51" spans="1:7" x14ac:dyDescent="0.25">
      <c r="A51" s="69" t="s">
        <v>371</v>
      </c>
      <c r="B51" s="71">
        <v>0</v>
      </c>
      <c r="C51" s="71">
        <v>0</v>
      </c>
      <c r="D51" s="71">
        <v>0</v>
      </c>
      <c r="E51" s="71">
        <v>0</v>
      </c>
      <c r="F51" s="71">
        <v>0</v>
      </c>
      <c r="G51" s="72">
        <f t="shared" si="10"/>
        <v>0</v>
      </c>
    </row>
    <row r="52" spans="1:7" x14ac:dyDescent="0.25">
      <c r="A52" s="69" t="s">
        <v>372</v>
      </c>
      <c r="B52" s="71">
        <v>0</v>
      </c>
      <c r="C52" s="71">
        <v>0</v>
      </c>
      <c r="D52" s="71">
        <v>0</v>
      </c>
      <c r="E52" s="71">
        <v>0</v>
      </c>
      <c r="F52" s="71">
        <v>0</v>
      </c>
      <c r="G52" s="72">
        <f t="shared" si="10"/>
        <v>0</v>
      </c>
    </row>
    <row r="53" spans="1:7" x14ac:dyDescent="0.25">
      <c r="A53" s="53" t="s">
        <v>373</v>
      </c>
      <c r="B53" s="71">
        <f t="shared" ref="B53:G53" si="11">SUM(B54:B60)</f>
        <v>0</v>
      </c>
      <c r="C53" s="71">
        <f t="shared" si="11"/>
        <v>0</v>
      </c>
      <c r="D53" s="71">
        <f t="shared" si="11"/>
        <v>0</v>
      </c>
      <c r="E53" s="71">
        <f t="shared" si="11"/>
        <v>0</v>
      </c>
      <c r="F53" s="71">
        <f t="shared" si="11"/>
        <v>0</v>
      </c>
      <c r="G53" s="71">
        <f t="shared" si="11"/>
        <v>0</v>
      </c>
    </row>
    <row r="54" spans="1:7" x14ac:dyDescent="0.25">
      <c r="A54" s="69" t="s">
        <v>374</v>
      </c>
      <c r="B54" s="71">
        <v>0</v>
      </c>
      <c r="C54" s="71">
        <v>0</v>
      </c>
      <c r="D54" s="71">
        <v>0</v>
      </c>
      <c r="E54" s="71">
        <v>0</v>
      </c>
      <c r="F54" s="71">
        <v>0</v>
      </c>
      <c r="G54" s="72">
        <f>D54-E54</f>
        <v>0</v>
      </c>
    </row>
    <row r="55" spans="1:7" x14ac:dyDescent="0.25">
      <c r="A55" s="69" t="s">
        <v>375</v>
      </c>
      <c r="B55" s="71">
        <v>0</v>
      </c>
      <c r="C55" s="71">
        <v>0</v>
      </c>
      <c r="D55" s="71">
        <v>0</v>
      </c>
      <c r="E55" s="71">
        <v>0</v>
      </c>
      <c r="F55" s="71">
        <v>0</v>
      </c>
      <c r="G55" s="72">
        <f t="shared" ref="G55:G60" si="12">D55-E55</f>
        <v>0</v>
      </c>
    </row>
    <row r="56" spans="1:7" x14ac:dyDescent="0.25">
      <c r="A56" s="69" t="s">
        <v>376</v>
      </c>
      <c r="B56" s="71">
        <v>0</v>
      </c>
      <c r="C56" s="71">
        <v>0</v>
      </c>
      <c r="D56" s="71">
        <v>0</v>
      </c>
      <c r="E56" s="71">
        <v>0</v>
      </c>
      <c r="F56" s="71">
        <v>0</v>
      </c>
      <c r="G56" s="72">
        <f t="shared" si="12"/>
        <v>0</v>
      </c>
    </row>
    <row r="57" spans="1:7" x14ac:dyDescent="0.25">
      <c r="A57" s="48" t="s">
        <v>377</v>
      </c>
      <c r="B57" s="71">
        <v>0</v>
      </c>
      <c r="C57" s="71">
        <v>0</v>
      </c>
      <c r="D57" s="71">
        <v>0</v>
      </c>
      <c r="E57" s="71">
        <v>0</v>
      </c>
      <c r="F57" s="71">
        <v>0</v>
      </c>
      <c r="G57" s="72">
        <f t="shared" si="12"/>
        <v>0</v>
      </c>
    </row>
    <row r="58" spans="1:7" x14ac:dyDescent="0.25">
      <c r="A58" s="69" t="s">
        <v>378</v>
      </c>
      <c r="B58" s="71">
        <v>0</v>
      </c>
      <c r="C58" s="71">
        <v>0</v>
      </c>
      <c r="D58" s="71">
        <v>0</v>
      </c>
      <c r="E58" s="71">
        <v>0</v>
      </c>
      <c r="F58" s="71">
        <v>0</v>
      </c>
      <c r="G58" s="72">
        <f t="shared" si="12"/>
        <v>0</v>
      </c>
    </row>
    <row r="59" spans="1:7" x14ac:dyDescent="0.25">
      <c r="A59" s="69" t="s">
        <v>379</v>
      </c>
      <c r="B59" s="71">
        <v>0</v>
      </c>
      <c r="C59" s="71">
        <v>0</v>
      </c>
      <c r="D59" s="71">
        <v>0</v>
      </c>
      <c r="E59" s="71">
        <v>0</v>
      </c>
      <c r="F59" s="71">
        <v>0</v>
      </c>
      <c r="G59" s="72">
        <f t="shared" si="12"/>
        <v>0</v>
      </c>
    </row>
    <row r="60" spans="1:7" x14ac:dyDescent="0.25">
      <c r="A60" s="69" t="s">
        <v>380</v>
      </c>
      <c r="B60" s="71">
        <v>0</v>
      </c>
      <c r="C60" s="71">
        <v>0</v>
      </c>
      <c r="D60" s="71">
        <v>0</v>
      </c>
      <c r="E60" s="71">
        <v>0</v>
      </c>
      <c r="F60" s="71">
        <v>0</v>
      </c>
      <c r="G60" s="72">
        <f t="shared" si="12"/>
        <v>0</v>
      </c>
    </row>
    <row r="61" spans="1:7" x14ac:dyDescent="0.25">
      <c r="A61" s="53" t="s">
        <v>381</v>
      </c>
      <c r="B61" s="71">
        <f t="shared" ref="B61:G61" si="13">SUM(B62:B70)</f>
        <v>0</v>
      </c>
      <c r="C61" s="71">
        <f t="shared" si="13"/>
        <v>0</v>
      </c>
      <c r="D61" s="71">
        <f t="shared" si="13"/>
        <v>0</v>
      </c>
      <c r="E61" s="71">
        <f t="shared" si="13"/>
        <v>0</v>
      </c>
      <c r="F61" s="71">
        <f t="shared" si="13"/>
        <v>0</v>
      </c>
      <c r="G61" s="71">
        <f t="shared" si="13"/>
        <v>0</v>
      </c>
    </row>
    <row r="62" spans="1:7" x14ac:dyDescent="0.25">
      <c r="A62" s="69" t="s">
        <v>382</v>
      </c>
      <c r="B62" s="71">
        <v>0</v>
      </c>
      <c r="C62" s="71">
        <v>0</v>
      </c>
      <c r="D62" s="71">
        <v>0</v>
      </c>
      <c r="E62" s="71">
        <v>0</v>
      </c>
      <c r="F62" s="71">
        <v>0</v>
      </c>
      <c r="G62" s="72">
        <f>D62-E62</f>
        <v>0</v>
      </c>
    </row>
    <row r="63" spans="1:7" x14ac:dyDescent="0.25">
      <c r="A63" s="69" t="s">
        <v>383</v>
      </c>
      <c r="B63" s="71">
        <v>0</v>
      </c>
      <c r="C63" s="71">
        <v>0</v>
      </c>
      <c r="D63" s="71">
        <v>0</v>
      </c>
      <c r="E63" s="71">
        <v>0</v>
      </c>
      <c r="F63" s="71">
        <v>0</v>
      </c>
      <c r="G63" s="72">
        <f t="shared" ref="G63:G70" si="14">D63-E63</f>
        <v>0</v>
      </c>
    </row>
    <row r="64" spans="1:7" x14ac:dyDescent="0.25">
      <c r="A64" s="69" t="s">
        <v>384</v>
      </c>
      <c r="B64" s="71">
        <v>0</v>
      </c>
      <c r="C64" s="71">
        <v>0</v>
      </c>
      <c r="D64" s="71">
        <v>0</v>
      </c>
      <c r="E64" s="71">
        <v>0</v>
      </c>
      <c r="F64" s="71">
        <v>0</v>
      </c>
      <c r="G64" s="72">
        <f t="shared" si="14"/>
        <v>0</v>
      </c>
    </row>
    <row r="65" spans="1:8" x14ac:dyDescent="0.25">
      <c r="A65" s="69" t="s">
        <v>385</v>
      </c>
      <c r="B65" s="71">
        <v>0</v>
      </c>
      <c r="C65" s="71">
        <v>0</v>
      </c>
      <c r="D65" s="71">
        <v>0</v>
      </c>
      <c r="E65" s="71">
        <v>0</v>
      </c>
      <c r="F65" s="71">
        <v>0</v>
      </c>
      <c r="G65" s="72">
        <f t="shared" si="14"/>
        <v>0</v>
      </c>
    </row>
    <row r="66" spans="1:8" x14ac:dyDescent="0.25">
      <c r="A66" s="69" t="s">
        <v>386</v>
      </c>
      <c r="B66" s="71">
        <v>0</v>
      </c>
      <c r="C66" s="71">
        <v>0</v>
      </c>
      <c r="D66" s="71">
        <v>0</v>
      </c>
      <c r="E66" s="71">
        <v>0</v>
      </c>
      <c r="F66" s="71">
        <v>0</v>
      </c>
      <c r="G66" s="72">
        <f t="shared" si="14"/>
        <v>0</v>
      </c>
    </row>
    <row r="67" spans="1:8" x14ac:dyDescent="0.25">
      <c r="A67" s="69" t="s">
        <v>387</v>
      </c>
      <c r="B67" s="71">
        <v>0</v>
      </c>
      <c r="C67" s="71">
        <v>0</v>
      </c>
      <c r="D67" s="71">
        <v>0</v>
      </c>
      <c r="E67" s="71">
        <v>0</v>
      </c>
      <c r="F67" s="71">
        <v>0</v>
      </c>
      <c r="G67" s="72">
        <f t="shared" si="14"/>
        <v>0</v>
      </c>
    </row>
    <row r="68" spans="1:8" x14ac:dyDescent="0.25">
      <c r="A68" s="69" t="s">
        <v>388</v>
      </c>
      <c r="B68" s="71">
        <v>0</v>
      </c>
      <c r="C68" s="71">
        <v>0</v>
      </c>
      <c r="D68" s="71">
        <v>0</v>
      </c>
      <c r="E68" s="71">
        <v>0</v>
      </c>
      <c r="F68" s="71">
        <v>0</v>
      </c>
      <c r="G68" s="72">
        <f t="shared" si="14"/>
        <v>0</v>
      </c>
    </row>
    <row r="69" spans="1:8" x14ac:dyDescent="0.25">
      <c r="A69" s="69" t="s">
        <v>389</v>
      </c>
      <c r="B69" s="71">
        <v>0</v>
      </c>
      <c r="C69" s="71">
        <v>0</v>
      </c>
      <c r="D69" s="71">
        <v>0</v>
      </c>
      <c r="E69" s="71">
        <v>0</v>
      </c>
      <c r="F69" s="71">
        <v>0</v>
      </c>
      <c r="G69" s="72">
        <f t="shared" si="14"/>
        <v>0</v>
      </c>
    </row>
    <row r="70" spans="1:8" x14ac:dyDescent="0.25">
      <c r="A70" s="69" t="s">
        <v>390</v>
      </c>
      <c r="B70" s="71">
        <v>0</v>
      </c>
      <c r="C70" s="71">
        <v>0</v>
      </c>
      <c r="D70" s="71">
        <v>0</v>
      </c>
      <c r="E70" s="71">
        <v>0</v>
      </c>
      <c r="F70" s="71">
        <v>0</v>
      </c>
      <c r="G70" s="72">
        <f t="shared" si="14"/>
        <v>0</v>
      </c>
    </row>
    <row r="71" spans="1:8" x14ac:dyDescent="0.25">
      <c r="A71" s="64" t="s">
        <v>3299</v>
      </c>
      <c r="B71" s="74">
        <f t="shared" ref="B71:G71" si="15">SUM(B72:B75)</f>
        <v>0</v>
      </c>
      <c r="C71" s="74">
        <f t="shared" si="15"/>
        <v>0</v>
      </c>
      <c r="D71" s="74">
        <f t="shared" si="15"/>
        <v>0</v>
      </c>
      <c r="E71" s="74">
        <f t="shared" si="15"/>
        <v>0</v>
      </c>
      <c r="F71" s="74">
        <f t="shared" si="15"/>
        <v>0</v>
      </c>
      <c r="G71" s="74">
        <f t="shared" si="15"/>
        <v>0</v>
      </c>
    </row>
    <row r="72" spans="1:8" x14ac:dyDescent="0.25">
      <c r="A72" s="69" t="s">
        <v>391</v>
      </c>
      <c r="B72" s="71">
        <v>0</v>
      </c>
      <c r="C72" s="71">
        <v>0</v>
      </c>
      <c r="D72" s="71">
        <v>0</v>
      </c>
      <c r="E72" s="71">
        <v>0</v>
      </c>
      <c r="F72" s="71">
        <v>0</v>
      </c>
      <c r="G72" s="72">
        <f>D72-E72</f>
        <v>0</v>
      </c>
    </row>
    <row r="73" spans="1:8" ht="30" x14ac:dyDescent="0.25">
      <c r="A73" s="69" t="s">
        <v>392</v>
      </c>
      <c r="B73" s="71">
        <v>0</v>
      </c>
      <c r="C73" s="71">
        <v>0</v>
      </c>
      <c r="D73" s="71">
        <v>0</v>
      </c>
      <c r="E73" s="71">
        <v>0</v>
      </c>
      <c r="F73" s="71">
        <v>0</v>
      </c>
      <c r="G73" s="72">
        <f>D73-E73</f>
        <v>0</v>
      </c>
    </row>
    <row r="74" spans="1:8" x14ac:dyDescent="0.25">
      <c r="A74" s="69" t="s">
        <v>393</v>
      </c>
      <c r="B74" s="71">
        <v>0</v>
      </c>
      <c r="C74" s="71">
        <v>0</v>
      </c>
      <c r="D74" s="71">
        <v>0</v>
      </c>
      <c r="E74" s="71">
        <v>0</v>
      </c>
      <c r="F74" s="71">
        <v>0</v>
      </c>
      <c r="G74" s="72">
        <f>D74-E74</f>
        <v>0</v>
      </c>
    </row>
    <row r="75" spans="1:8" x14ac:dyDescent="0.25">
      <c r="A75" s="69" t="s">
        <v>394</v>
      </c>
      <c r="B75" s="71">
        <v>0</v>
      </c>
      <c r="C75" s="71">
        <v>0</v>
      </c>
      <c r="D75" s="71">
        <v>0</v>
      </c>
      <c r="E75" s="71">
        <v>0</v>
      </c>
      <c r="F75" s="71">
        <v>0</v>
      </c>
      <c r="G75" s="72">
        <f>D75-E75</f>
        <v>0</v>
      </c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73">
        <f t="shared" ref="B77:G77" si="16">B43+B9</f>
        <v>105653018</v>
      </c>
      <c r="C77" s="73">
        <f t="shared" si="16"/>
        <v>16370000</v>
      </c>
      <c r="D77" s="73">
        <f t="shared" si="16"/>
        <v>122023018</v>
      </c>
      <c r="E77" s="73">
        <f t="shared" si="16"/>
        <v>35226131.359999999</v>
      </c>
      <c r="F77" s="73">
        <f t="shared" si="16"/>
        <v>35226131.359999999</v>
      </c>
      <c r="G77" s="73">
        <f t="shared" si="16"/>
        <v>86796886.640000001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31496062992125984" right="0.31496062992125984" top="0.35433070866141736" bottom="0.35433070866141736" header="0.31496062992125984" footer="0.31496062992125984"/>
  <pageSetup scale="6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8">
        <f>'Formato 6 c)'!B9</f>
        <v>105653018</v>
      </c>
      <c r="Q2" s="18">
        <f>'Formato 6 c)'!C9</f>
        <v>16370000</v>
      </c>
      <c r="R2" s="18">
        <f>'Formato 6 c)'!D9</f>
        <v>122023018</v>
      </c>
      <c r="S2" s="18">
        <f>'Formato 6 c)'!E9</f>
        <v>35226131.359999999</v>
      </c>
      <c r="T2" s="18">
        <f>'Formato 6 c)'!F9</f>
        <v>35226131.359999999</v>
      </c>
      <c r="U2" s="18">
        <f>'Formato 6 c)'!G9</f>
        <v>86796886.640000001</v>
      </c>
    </row>
    <row r="3" spans="1:25" x14ac:dyDescent="0.2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8">
        <f>'Formato 6 c)'!B10</f>
        <v>0</v>
      </c>
      <c r="Q3" s="18">
        <f>'Formato 6 c)'!C10</f>
        <v>0</v>
      </c>
      <c r="R3" s="18">
        <f>'Formato 6 c)'!D10</f>
        <v>0</v>
      </c>
      <c r="S3" s="18">
        <f>'Formato 6 c)'!E10</f>
        <v>0</v>
      </c>
      <c r="T3" s="18">
        <f>'Formato 6 c)'!F10</f>
        <v>0</v>
      </c>
      <c r="U3" s="18">
        <f>'Formato 6 c)'!G10</f>
        <v>0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8">
        <f>'Formato 6 c)'!B11</f>
        <v>0</v>
      </c>
      <c r="Q4" s="18">
        <f>'Formato 6 c)'!C11</f>
        <v>0</v>
      </c>
      <c r="R4" s="18">
        <f>'Formato 6 c)'!D11</f>
        <v>0</v>
      </c>
      <c r="S4" s="18">
        <f>'Formato 6 c)'!E11</f>
        <v>0</v>
      </c>
      <c r="T4" s="18">
        <f>'Formato 6 c)'!F11</f>
        <v>0</v>
      </c>
      <c r="U4" s="18">
        <f>'Formato 6 c)'!G11</f>
        <v>0</v>
      </c>
      <c r="V4" s="18"/>
    </row>
    <row r="5" spans="1:25" x14ac:dyDescent="0.2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8">
        <f>'Formato 6 c)'!B13</f>
        <v>0</v>
      </c>
      <c r="Q6" s="18">
        <f>'Formato 6 c)'!C13</f>
        <v>0</v>
      </c>
      <c r="R6" s="18">
        <f>'Formato 6 c)'!D13</f>
        <v>0</v>
      </c>
      <c r="S6" s="18">
        <f>'Formato 6 c)'!E13</f>
        <v>0</v>
      </c>
      <c r="T6" s="18">
        <f>'Formato 6 c)'!F13</f>
        <v>0</v>
      </c>
      <c r="U6" s="18">
        <f>'Formato 6 c)'!G13</f>
        <v>0</v>
      </c>
      <c r="V6" s="18"/>
    </row>
    <row r="7" spans="1:25" x14ac:dyDescent="0.2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x14ac:dyDescent="0.2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8">
        <f>'Formato 6 c)'!B15</f>
        <v>0</v>
      </c>
      <c r="Q8" s="18">
        <f>'Formato 6 c)'!C15</f>
        <v>0</v>
      </c>
      <c r="R8" s="18">
        <f>'Formato 6 c)'!D15</f>
        <v>0</v>
      </c>
      <c r="S8" s="18">
        <f>'Formato 6 c)'!E15</f>
        <v>0</v>
      </c>
      <c r="T8" s="18">
        <f>'Formato 6 c)'!F15</f>
        <v>0</v>
      </c>
      <c r="U8" s="18">
        <f>'Formato 6 c)'!G15</f>
        <v>0</v>
      </c>
    </row>
    <row r="9" spans="1:25" x14ac:dyDescent="0.2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8">
        <f>'Formato 6 c)'!B17</f>
        <v>0</v>
      </c>
      <c r="Q10" s="18">
        <f>'Formato 6 c)'!C17</f>
        <v>0</v>
      </c>
      <c r="R10" s="18">
        <f>'Formato 6 c)'!D17</f>
        <v>0</v>
      </c>
      <c r="S10" s="18">
        <f>'Formato 6 c)'!E17</f>
        <v>0</v>
      </c>
      <c r="T10" s="18">
        <f>'Formato 6 c)'!F17</f>
        <v>0</v>
      </c>
      <c r="U10" s="18">
        <f>'Formato 6 c)'!G17</f>
        <v>0</v>
      </c>
    </row>
    <row r="11" spans="1:25" x14ac:dyDescent="0.2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8">
        <f>'Formato 6 c)'!B18</f>
        <v>0</v>
      </c>
      <c r="Q11" s="18">
        <f>'Formato 6 c)'!C18</f>
        <v>0</v>
      </c>
      <c r="R11" s="18">
        <f>'Formato 6 c)'!D18</f>
        <v>0</v>
      </c>
      <c r="S11" s="18">
        <f>'Formato 6 c)'!E18</f>
        <v>0</v>
      </c>
      <c r="T11" s="18">
        <f>'Formato 6 c)'!F18</f>
        <v>0</v>
      </c>
      <c r="U11" s="18">
        <f>'Formato 6 c)'!G18</f>
        <v>0</v>
      </c>
    </row>
    <row r="12" spans="1:25" x14ac:dyDescent="0.2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N12" s="20"/>
      <c r="P12" s="18">
        <f>'Formato 6 c)'!B19</f>
        <v>105653018</v>
      </c>
      <c r="Q12" s="18">
        <f>'Formato 6 c)'!C19</f>
        <v>16370000</v>
      </c>
      <c r="R12" s="18">
        <f>'Formato 6 c)'!D19</f>
        <v>122023018</v>
      </c>
      <c r="S12" s="18">
        <f>'Formato 6 c)'!E19</f>
        <v>35226131.359999999</v>
      </c>
      <c r="T12" s="18">
        <f>'Formato 6 c)'!F19</f>
        <v>35226131.359999999</v>
      </c>
      <c r="U12" s="18">
        <f>'Formato 6 c)'!G19</f>
        <v>86796886.640000001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8">
        <f>'Formato 6 c)'!B20</f>
        <v>0</v>
      </c>
      <c r="Q13" s="18">
        <f>'Formato 6 c)'!C20</f>
        <v>0</v>
      </c>
      <c r="R13" s="18">
        <f>'Formato 6 c)'!D20</f>
        <v>0</v>
      </c>
      <c r="S13" s="18">
        <f>'Formato 6 c)'!E20</f>
        <v>0</v>
      </c>
      <c r="T13" s="18">
        <f>'Formato 6 c)'!F20</f>
        <v>0</v>
      </c>
      <c r="U13" s="18">
        <f>'Formato 6 c)'!G20</f>
        <v>0</v>
      </c>
    </row>
    <row r="14" spans="1:25" x14ac:dyDescent="0.2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8">
        <f>'Formato 6 c)'!B21</f>
        <v>105653018</v>
      </c>
      <c r="Q14" s="18">
        <f>'Formato 6 c)'!C21</f>
        <v>16370000</v>
      </c>
      <c r="R14" s="18">
        <f>'Formato 6 c)'!D21</f>
        <v>122023018</v>
      </c>
      <c r="S14" s="18">
        <f>'Formato 6 c)'!E21</f>
        <v>35226131.359999999</v>
      </c>
      <c r="T14" s="18">
        <f>'Formato 6 c)'!F21</f>
        <v>35226131.359999999</v>
      </c>
      <c r="U14" s="18">
        <f>'Formato 6 c)'!G21</f>
        <v>86796886.640000001</v>
      </c>
    </row>
    <row r="15" spans="1:25" x14ac:dyDescent="0.2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8">
        <f>'Formato 6 c)'!B22</f>
        <v>0</v>
      </c>
      <c r="Q15" s="18">
        <f>'Formato 6 c)'!C22</f>
        <v>0</v>
      </c>
      <c r="R15" s="18">
        <f>'Formato 6 c)'!D22</f>
        <v>0</v>
      </c>
      <c r="S15" s="18">
        <f>'Formato 6 c)'!E22</f>
        <v>0</v>
      </c>
      <c r="T15" s="18">
        <f>'Formato 6 c)'!F22</f>
        <v>0</v>
      </c>
      <c r="U15" s="18">
        <f>'Formato 6 c)'!G22</f>
        <v>0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8">
        <f>'Formato 6 c)'!B23</f>
        <v>0</v>
      </c>
      <c r="Q16" s="18">
        <f>'Formato 6 c)'!C23</f>
        <v>0</v>
      </c>
      <c r="R16" s="18">
        <f>'Formato 6 c)'!D23</f>
        <v>0</v>
      </c>
      <c r="S16" s="18">
        <f>'Formato 6 c)'!E23</f>
        <v>0</v>
      </c>
      <c r="T16" s="18">
        <f>'Formato 6 c)'!F23</f>
        <v>0</v>
      </c>
      <c r="U16" s="18">
        <f>'Formato 6 c)'!G23</f>
        <v>0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8">
        <f>'Formato 6 c)'!B24</f>
        <v>0</v>
      </c>
      <c r="Q17" s="18">
        <f>'Formato 6 c)'!C24</f>
        <v>0</v>
      </c>
      <c r="R17" s="18">
        <f>'Formato 6 c)'!D24</f>
        <v>0</v>
      </c>
      <c r="S17" s="18">
        <f>'Formato 6 c)'!E24</f>
        <v>0</v>
      </c>
      <c r="T17" s="18">
        <f>'Formato 6 c)'!F24</f>
        <v>0</v>
      </c>
      <c r="U17" s="18">
        <f>'Formato 6 c)'!G24</f>
        <v>0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8">
        <f>'Formato 6 c)'!B25</f>
        <v>0</v>
      </c>
      <c r="Q18" s="18">
        <f>'Formato 6 c)'!C25</f>
        <v>0</v>
      </c>
      <c r="R18" s="18">
        <f>'Formato 6 c)'!D25</f>
        <v>0</v>
      </c>
      <c r="S18" s="18">
        <f>'Formato 6 c)'!E25</f>
        <v>0</v>
      </c>
      <c r="T18" s="18">
        <f>'Formato 6 c)'!F25</f>
        <v>0</v>
      </c>
      <c r="U18" s="18">
        <f>'Formato 6 c)'!G25</f>
        <v>0</v>
      </c>
    </row>
    <row r="19" spans="1:21" x14ac:dyDescent="0.2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8">
        <f>'Formato 6 c)'!B27</f>
        <v>0</v>
      </c>
      <c r="Q20" s="18">
        <f>'Formato 6 c)'!C27</f>
        <v>0</v>
      </c>
      <c r="R20" s="18">
        <f>'Formato 6 c)'!D27</f>
        <v>0</v>
      </c>
      <c r="S20" s="18">
        <f>'Formato 6 c)'!E27</f>
        <v>0</v>
      </c>
      <c r="T20" s="18">
        <f>'Formato 6 c)'!F27</f>
        <v>0</v>
      </c>
      <c r="U20" s="18">
        <f>'Formato 6 c)'!G27</f>
        <v>0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 x14ac:dyDescent="0.2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x14ac:dyDescent="0.2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2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2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8">
        <f>'Formato 6 c)'!B43</f>
        <v>0</v>
      </c>
      <c r="Q35" s="18">
        <f>'Formato 6 c)'!C43</f>
        <v>0</v>
      </c>
      <c r="R35" s="18">
        <f>'Formato 6 c)'!D43</f>
        <v>0</v>
      </c>
      <c r="S35" s="18">
        <f>'Formato 6 c)'!E43</f>
        <v>0</v>
      </c>
      <c r="T35" s="18">
        <f>'Formato 6 c)'!F43</f>
        <v>0</v>
      </c>
      <c r="U35" s="18">
        <f>'Formato 6 c)'!G43</f>
        <v>0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8">
        <f>'Formato 6 c)'!B44</f>
        <v>0</v>
      </c>
      <c r="Q36" s="18">
        <f>'Formato 6 c)'!C44</f>
        <v>0</v>
      </c>
      <c r="R36" s="18">
        <f>'Formato 6 c)'!D44</f>
        <v>0</v>
      </c>
      <c r="S36" s="18">
        <f>'Formato 6 c)'!E44</f>
        <v>0</v>
      </c>
      <c r="T36" s="18">
        <f>'Formato 6 c)'!F44</f>
        <v>0</v>
      </c>
      <c r="U36" s="18">
        <f>'Formato 6 c)'!G44</f>
        <v>0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8">
        <f>'Formato 6 c)'!B51</f>
        <v>0</v>
      </c>
      <c r="Q43" s="18">
        <f>'Formato 6 c)'!C51</f>
        <v>0</v>
      </c>
      <c r="R43" s="18">
        <f>'Formato 6 c)'!D51</f>
        <v>0</v>
      </c>
      <c r="S43" s="18">
        <f>'Formato 6 c)'!E51</f>
        <v>0</v>
      </c>
      <c r="T43" s="18">
        <f>'Formato 6 c)'!F51</f>
        <v>0</v>
      </c>
      <c r="U43" s="18">
        <f>'Formato 6 c)'!G51</f>
        <v>0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8">
        <f>'Formato 6 c)'!B53</f>
        <v>0</v>
      </c>
      <c r="Q45" s="18">
        <f>'Formato 6 c)'!C53</f>
        <v>0</v>
      </c>
      <c r="R45" s="18">
        <f>'Formato 6 c)'!D53</f>
        <v>0</v>
      </c>
      <c r="S45" s="18">
        <f>'Formato 6 c)'!E53</f>
        <v>0</v>
      </c>
      <c r="T45" s="18">
        <f>'Formato 6 c)'!F53</f>
        <v>0</v>
      </c>
      <c r="U45" s="18">
        <f>'Formato 6 c)'!G53</f>
        <v>0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8">
        <f>'Formato 6 c)'!B55</f>
        <v>0</v>
      </c>
      <c r="Q47" s="18">
        <f>'Formato 6 c)'!C55</f>
        <v>0</v>
      </c>
      <c r="R47" s="18">
        <f>'Formato 6 c)'!D55</f>
        <v>0</v>
      </c>
      <c r="S47" s="18">
        <f>'Formato 6 c)'!E55</f>
        <v>0</v>
      </c>
      <c r="T47" s="18">
        <f>'Formato 6 c)'!F55</f>
        <v>0</v>
      </c>
      <c r="U47" s="18">
        <f>'Formato 6 c)'!G55</f>
        <v>0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>IF(LEN(CLEAN(B68))=0,"0",B68)&amp;","&amp;IF(LEN(CLEAN(C68))=0,"0",C68)&amp;","&amp;IF(LEN(CLEAN(D68))=0,"0",D68)&amp;","&amp;IF(LEN(CLEAN(E68))=0,"0",E68)&amp;","&amp;IF(LEN(CLEAN(F68))=0,"0",F68)&amp;","&amp;IF(LEN(CLEAN(G68))=0,"0",G68)&amp;","&amp;IF(LEN(CLEAN(H68))=0,"0",H68)</f>
        <v>6,3,3,0,0,0,0</v>
      </c>
      <c r="B68">
        <v>6</v>
      </c>
      <c r="C68">
        <v>3</v>
      </c>
      <c r="D68">
        <v>3</v>
      </c>
      <c r="I68" t="s">
        <v>3219</v>
      </c>
      <c r="P68" s="18">
        <f>'Formato 6 c)'!B77</f>
        <v>105653018</v>
      </c>
      <c r="Q68" s="18">
        <f>'Formato 6 c)'!C77</f>
        <v>16370000</v>
      </c>
      <c r="R68" s="18">
        <f>'Formato 6 c)'!D77</f>
        <v>122023018</v>
      </c>
      <c r="S68" s="18">
        <f>'Formato 6 c)'!E77</f>
        <v>35226131.359999999</v>
      </c>
      <c r="T68" s="18">
        <f>'Formato 6 c)'!F77</f>
        <v>35226131.359999999</v>
      </c>
      <c r="U68" s="18">
        <f>'Formato 6 c)'!G77</f>
        <v>86796886.640000001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x14ac:dyDescent="0.25">
      <c r="B3" t="s">
        <v>829</v>
      </c>
    </row>
    <row r="6" spans="2:3" x14ac:dyDescent="0.25">
      <c r="B6" t="s">
        <v>792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Sistema de Agua Potable y Alcantarillado en la Zona rural del Municipio de León, Guanajuato, Gobierno del Estado de Guanajuato</v>
      </c>
    </row>
    <row r="7" spans="2:3" x14ac:dyDescent="0.25">
      <c r="C7" t="str">
        <f>CONCATENATE(ENTE_PUBLICO," (a)")</f>
        <v>Sistema de Agua Potable y Alcantarillado en la Zona rural del Municipio de León, Guanajuato, Gobierno del Estado de Guanajuato (a)</v>
      </c>
    </row>
    <row r="8" spans="2:3" ht="27" customHeight="1" x14ac:dyDescent="0.25">
      <c r="B8" t="s">
        <v>795</v>
      </c>
      <c r="C8" s="24" t="s">
        <v>807</v>
      </c>
    </row>
    <row r="10" spans="2:3" ht="25.5" customHeight="1" x14ac:dyDescent="0.25">
      <c r="B10" t="s">
        <v>796</v>
      </c>
      <c r="C10" s="24" t="s">
        <v>1147</v>
      </c>
    </row>
    <row r="11" spans="2:3" ht="20.25" customHeight="1" x14ac:dyDescent="0.2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León, Gobierno del Estado de Guanajuato</v>
      </c>
    </row>
    <row r="12" spans="2:3" x14ac:dyDescent="0.25">
      <c r="B12" t="s">
        <v>794</v>
      </c>
      <c r="C12" s="24">
        <v>2019</v>
      </c>
    </row>
    <row r="14" spans="2:3" x14ac:dyDescent="0.25">
      <c r="B14" t="s">
        <v>793</v>
      </c>
      <c r="C14" s="24" t="s">
        <v>3306</v>
      </c>
    </row>
    <row r="15" spans="2:3" x14ac:dyDescent="0.25">
      <c r="C15" s="24">
        <v>2</v>
      </c>
    </row>
    <row r="16" spans="2:3" x14ac:dyDescent="0.25">
      <c r="C16" s="24" t="s">
        <v>3307</v>
      </c>
    </row>
    <row r="18" spans="4:9" ht="120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30 de junio de 2019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30 de junio de 2019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30 de junio de 2019 (m = g – l)</v>
      </c>
    </row>
    <row r="20" spans="4:9" ht="60" x14ac:dyDescent="0.25">
      <c r="D20" s="21" t="str">
        <f>CONCATENATE(ANIO_INFORME, " (d)")</f>
        <v>2019 (d)</v>
      </c>
      <c r="E20" s="22" t="str">
        <f>CONCATENATE("31 de diciembre de ",ANIO_INFORME-1, " (e)")</f>
        <v>31 de diciembre de 2018 (e)</v>
      </c>
      <c r="F20" s="31" t="str">
        <f>CONCATENATE("Saldo al 31 de diciembre de ",ANIO_INFORME-1, " (d)")</f>
        <v>Saldo al 31 de diciembre de 2018 (d)</v>
      </c>
    </row>
    <row r="23" spans="4:9" x14ac:dyDescent="0.25">
      <c r="D23" s="33">
        <f>ANIO_INFORME + 1</f>
        <v>2020</v>
      </c>
      <c r="E23" s="34" t="str">
        <f>CONCATENATE(ANIO_INFORME + 2, " (d)")</f>
        <v>2021 (d)</v>
      </c>
      <c r="F23" s="34" t="str">
        <f>CONCATENATE(ANIO_INFORME + 3, " (d)")</f>
        <v>2022 (d)</v>
      </c>
      <c r="G23" s="34" t="str">
        <f>CONCATENATE(ANIO_INFORME + 4, " (d)")</f>
        <v>2023 (d)</v>
      </c>
      <c r="H23" s="34" t="str">
        <f>CONCATENATE(ANIO_INFORME + 5, " (d)")</f>
        <v>2024 (d)</v>
      </c>
      <c r="I23" s="34" t="str">
        <f>CONCATENATE(ANIO_INFORME + 6, " (d)")</f>
        <v>2025 (d)</v>
      </c>
    </row>
    <row r="25" spans="4:9" x14ac:dyDescent="0.25">
      <c r="D25" s="35" t="str">
        <f>CONCATENATE(ANIO_INFORME - 5, " ",CHAR(185)," (c)")</f>
        <v>2014 ¹ (c)</v>
      </c>
      <c r="E25" s="35" t="str">
        <f>CONCATENATE(ANIO_INFORME - 4, " ",CHAR(185)," (c)")</f>
        <v>2015 ¹ (c)</v>
      </c>
      <c r="F25" s="35" t="str">
        <f>CONCATENATE(ANIO_INFORME - 3, " ",CHAR(185)," (c)")</f>
        <v>2016 ¹ (c)</v>
      </c>
      <c r="G25" s="35" t="str">
        <f>CONCATENATE(ANIO_INFORME - 2, " ",CHAR(185)," (c)")</f>
        <v>2017 ¹ (c)</v>
      </c>
      <c r="H25" s="35" t="str">
        <f>CONCATENATE(ANIO_INFORME - 1, " ",CHAR(185)," (c)")</f>
        <v>2018 ¹ (c)</v>
      </c>
      <c r="I25" s="33">
        <f>ANIO_INFORME</f>
        <v>2019</v>
      </c>
    </row>
    <row r="26" spans="4:9" x14ac:dyDescent="0.25">
      <c r="D26" s="92"/>
    </row>
    <row r="29" spans="4:9" x14ac:dyDescent="0.25">
      <c r="D29" t="s">
        <v>3143</v>
      </c>
      <c r="E29" t="s">
        <v>3144</v>
      </c>
    </row>
    <row r="30" spans="4:9" x14ac:dyDescent="0.25">
      <c r="D30" s="140">
        <v>-1.7976931348623099E+100</v>
      </c>
      <c r="E30" s="140">
        <v>1.7976931348623099E+100</v>
      </c>
    </row>
    <row r="32" spans="4:9" x14ac:dyDescent="0.25">
      <c r="D32" t="s">
        <v>3145</v>
      </c>
      <c r="E32" t="s">
        <v>3146</v>
      </c>
    </row>
    <row r="33" spans="4:5" x14ac:dyDescent="0.25">
      <c r="D33" s="141">
        <v>36526</v>
      </c>
      <c r="E33" s="141">
        <v>55153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G34"/>
  <sheetViews>
    <sheetView showGridLines="0" zoomScale="90" zoomScaleNormal="90" workbookViewId="0">
      <selection activeCell="G11" sqref="G11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 x14ac:dyDescent="0.25">
      <c r="A1" s="170" t="s">
        <v>3287</v>
      </c>
      <c r="B1" s="169"/>
      <c r="C1" s="169"/>
      <c r="D1" s="169"/>
      <c r="E1" s="169"/>
      <c r="F1" s="169"/>
      <c r="G1" s="169"/>
    </row>
    <row r="2" spans="1:7" x14ac:dyDescent="0.25">
      <c r="A2" s="151" t="str">
        <f>ENTE_PUBLICO_A</f>
        <v>Sistema de Agua Potable y Alcantarillado en la Zona rural del Municipio de León, Guanajuato, Gobierno del Estado de Guanajuato (a)</v>
      </c>
      <c r="B2" s="152"/>
      <c r="C2" s="152"/>
      <c r="D2" s="152"/>
      <c r="E2" s="152"/>
      <c r="F2" s="152"/>
      <c r="G2" s="153"/>
    </row>
    <row r="3" spans="1:7" x14ac:dyDescent="0.25">
      <c r="A3" s="157" t="s">
        <v>277</v>
      </c>
      <c r="B3" s="158"/>
      <c r="C3" s="158"/>
      <c r="D3" s="158"/>
      <c r="E3" s="158"/>
      <c r="F3" s="158"/>
      <c r="G3" s="159"/>
    </row>
    <row r="4" spans="1:7" x14ac:dyDescent="0.25">
      <c r="A4" s="157" t="s">
        <v>399</v>
      </c>
      <c r="B4" s="158"/>
      <c r="C4" s="158"/>
      <c r="D4" s="158"/>
      <c r="E4" s="158"/>
      <c r="F4" s="158"/>
      <c r="G4" s="159"/>
    </row>
    <row r="5" spans="1:7" x14ac:dyDescent="0.25">
      <c r="A5" s="157" t="str">
        <f>TRIMESTRE</f>
        <v>Del 1 de enero al 30 de junio de 2019 (b)</v>
      </c>
      <c r="B5" s="158"/>
      <c r="C5" s="158"/>
      <c r="D5" s="158"/>
      <c r="E5" s="158"/>
      <c r="F5" s="158"/>
      <c r="G5" s="159"/>
    </row>
    <row r="6" spans="1:7" x14ac:dyDescent="0.25">
      <c r="A6" s="160" t="s">
        <v>118</v>
      </c>
      <c r="B6" s="161"/>
      <c r="C6" s="161"/>
      <c r="D6" s="161"/>
      <c r="E6" s="161"/>
      <c r="F6" s="161"/>
      <c r="G6" s="162"/>
    </row>
    <row r="7" spans="1:7" x14ac:dyDescent="0.25">
      <c r="A7" s="166" t="s">
        <v>361</v>
      </c>
      <c r="B7" s="171" t="s">
        <v>279</v>
      </c>
      <c r="C7" s="171"/>
      <c r="D7" s="171"/>
      <c r="E7" s="171"/>
      <c r="F7" s="171"/>
      <c r="G7" s="171" t="s">
        <v>280</v>
      </c>
    </row>
    <row r="8" spans="1:7" ht="29.25" customHeight="1" x14ac:dyDescent="0.25">
      <c r="A8" s="167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178"/>
    </row>
    <row r="9" spans="1:7" x14ac:dyDescent="0.25">
      <c r="A9" s="52" t="s">
        <v>400</v>
      </c>
      <c r="B9" s="66">
        <f t="shared" ref="B9:G9" si="0">SUM(B10,B11,B12,B15,B16,B19)</f>
        <v>1750000</v>
      </c>
      <c r="C9" s="66">
        <f t="shared" si="0"/>
        <v>0</v>
      </c>
      <c r="D9" s="66">
        <f t="shared" si="0"/>
        <v>1750000</v>
      </c>
      <c r="E9" s="66">
        <f t="shared" si="0"/>
        <v>73920.08</v>
      </c>
      <c r="F9" s="66">
        <f t="shared" si="0"/>
        <v>73920.08</v>
      </c>
      <c r="G9" s="66">
        <f t="shared" si="0"/>
        <v>1676079.92</v>
      </c>
    </row>
    <row r="10" spans="1:7" x14ac:dyDescent="0.25">
      <c r="A10" s="53" t="s">
        <v>401</v>
      </c>
      <c r="B10" s="67">
        <v>1750000</v>
      </c>
      <c r="C10" s="67">
        <v>0</v>
      </c>
      <c r="D10" s="67">
        <v>1750000</v>
      </c>
      <c r="E10" s="67">
        <v>73920.08</v>
      </c>
      <c r="F10" s="67">
        <v>73920.08</v>
      </c>
      <c r="G10" s="67">
        <f>D10-E10</f>
        <v>1676079.92</v>
      </c>
    </row>
    <row r="11" spans="1:7" x14ac:dyDescent="0.25">
      <c r="A11" s="53" t="s">
        <v>402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7">
        <f>D11-E11</f>
        <v>0</v>
      </c>
    </row>
    <row r="12" spans="1:7" x14ac:dyDescent="0.25">
      <c r="A12" s="53" t="s">
        <v>403</v>
      </c>
      <c r="B12" s="67">
        <f t="shared" ref="B12:G12" si="1">B13+B14</f>
        <v>0</v>
      </c>
      <c r="C12" s="67">
        <f t="shared" si="1"/>
        <v>0</v>
      </c>
      <c r="D12" s="67">
        <f t="shared" si="1"/>
        <v>0</v>
      </c>
      <c r="E12" s="67">
        <f t="shared" si="1"/>
        <v>0</v>
      </c>
      <c r="F12" s="67">
        <f t="shared" si="1"/>
        <v>0</v>
      </c>
      <c r="G12" s="67">
        <f t="shared" si="1"/>
        <v>0</v>
      </c>
    </row>
    <row r="13" spans="1:7" x14ac:dyDescent="0.25">
      <c r="A13" s="63" t="s">
        <v>404</v>
      </c>
      <c r="B13" s="67">
        <v>0</v>
      </c>
      <c r="C13" s="67">
        <v>0</v>
      </c>
      <c r="D13" s="67">
        <v>0</v>
      </c>
      <c r="E13" s="67">
        <v>0</v>
      </c>
      <c r="F13" s="67">
        <v>0</v>
      </c>
      <c r="G13" s="67">
        <f>D13-E13</f>
        <v>0</v>
      </c>
    </row>
    <row r="14" spans="1:7" x14ac:dyDescent="0.25">
      <c r="A14" s="63" t="s">
        <v>405</v>
      </c>
      <c r="B14" s="67">
        <v>0</v>
      </c>
      <c r="C14" s="67">
        <v>0</v>
      </c>
      <c r="D14" s="67">
        <v>0</v>
      </c>
      <c r="E14" s="67">
        <v>0</v>
      </c>
      <c r="F14" s="67">
        <v>0</v>
      </c>
      <c r="G14" s="67">
        <f>D14-E14</f>
        <v>0</v>
      </c>
    </row>
    <row r="15" spans="1:7" x14ac:dyDescent="0.25">
      <c r="A15" s="53" t="s">
        <v>406</v>
      </c>
      <c r="B15" s="67">
        <v>0</v>
      </c>
      <c r="C15" s="67">
        <v>0</v>
      </c>
      <c r="D15" s="67">
        <v>0</v>
      </c>
      <c r="E15" s="67">
        <v>0</v>
      </c>
      <c r="F15" s="67">
        <v>0</v>
      </c>
      <c r="G15" s="67">
        <f>D15-E15</f>
        <v>0</v>
      </c>
    </row>
    <row r="16" spans="1:7" x14ac:dyDescent="0.25">
      <c r="A16" s="64" t="s">
        <v>407</v>
      </c>
      <c r="B16" s="67">
        <f t="shared" ref="B16:G16" si="2">B17+B18</f>
        <v>0</v>
      </c>
      <c r="C16" s="67">
        <f t="shared" si="2"/>
        <v>0</v>
      </c>
      <c r="D16" s="67">
        <f t="shared" si="2"/>
        <v>0</v>
      </c>
      <c r="E16" s="67">
        <f t="shared" si="2"/>
        <v>0</v>
      </c>
      <c r="F16" s="67">
        <f t="shared" si="2"/>
        <v>0</v>
      </c>
      <c r="G16" s="67">
        <f t="shared" si="2"/>
        <v>0</v>
      </c>
    </row>
    <row r="17" spans="1:7" x14ac:dyDescent="0.25">
      <c r="A17" s="63" t="s">
        <v>408</v>
      </c>
      <c r="B17" s="67">
        <v>0</v>
      </c>
      <c r="C17" s="67">
        <v>0</v>
      </c>
      <c r="D17" s="67">
        <v>0</v>
      </c>
      <c r="E17" s="67">
        <v>0</v>
      </c>
      <c r="F17" s="67">
        <v>0</v>
      </c>
      <c r="G17" s="67">
        <f>D17-E17</f>
        <v>0</v>
      </c>
    </row>
    <row r="18" spans="1:7" x14ac:dyDescent="0.25">
      <c r="A18" s="63" t="s">
        <v>409</v>
      </c>
      <c r="B18" s="67">
        <v>0</v>
      </c>
      <c r="C18" s="67">
        <v>0</v>
      </c>
      <c r="D18" s="67">
        <v>0</v>
      </c>
      <c r="E18" s="67">
        <v>0</v>
      </c>
      <c r="F18" s="67">
        <v>0</v>
      </c>
      <c r="G18" s="67">
        <f>D18-E18</f>
        <v>0</v>
      </c>
    </row>
    <row r="19" spans="1:7" x14ac:dyDescent="0.25">
      <c r="A19" s="53" t="s">
        <v>410</v>
      </c>
      <c r="B19" s="67">
        <v>0</v>
      </c>
      <c r="C19" s="67">
        <v>0</v>
      </c>
      <c r="D19" s="67">
        <v>0</v>
      </c>
      <c r="E19" s="67">
        <v>0</v>
      </c>
      <c r="F19" s="67">
        <v>0</v>
      </c>
      <c r="G19" s="67">
        <f>D19-E19</f>
        <v>0</v>
      </c>
    </row>
    <row r="20" spans="1:7" x14ac:dyDescent="0.25">
      <c r="A20" s="54"/>
      <c r="B20" s="68"/>
      <c r="C20" s="68"/>
      <c r="D20" s="68"/>
      <c r="E20" s="68"/>
      <c r="F20" s="68"/>
      <c r="G20" s="68"/>
    </row>
    <row r="21" spans="1:7" s="24" customFormat="1" x14ac:dyDescent="0.25">
      <c r="A21" s="14" t="s">
        <v>411</v>
      </c>
      <c r="B21" s="66">
        <f t="shared" ref="B21:G21" si="3">SUM(B22,B23,B24,B27,B28,B31)</f>
        <v>0</v>
      </c>
      <c r="C21" s="66">
        <f t="shared" si="3"/>
        <v>0</v>
      </c>
      <c r="D21" s="66">
        <f t="shared" si="3"/>
        <v>0</v>
      </c>
      <c r="E21" s="66">
        <f t="shared" si="3"/>
        <v>0</v>
      </c>
      <c r="F21" s="66">
        <f t="shared" si="3"/>
        <v>0</v>
      </c>
      <c r="G21" s="66">
        <f t="shared" si="3"/>
        <v>0</v>
      </c>
    </row>
    <row r="22" spans="1:7" s="24" customFormat="1" x14ac:dyDescent="0.25">
      <c r="A22" s="53" t="s">
        <v>401</v>
      </c>
      <c r="B22" s="67">
        <v>0</v>
      </c>
      <c r="C22" s="67">
        <v>0</v>
      </c>
      <c r="D22" s="67">
        <v>0</v>
      </c>
      <c r="E22" s="67">
        <v>0</v>
      </c>
      <c r="F22" s="67">
        <v>0</v>
      </c>
      <c r="G22" s="67">
        <f>D22-E22</f>
        <v>0</v>
      </c>
    </row>
    <row r="23" spans="1:7" s="24" customFormat="1" x14ac:dyDescent="0.25">
      <c r="A23" s="53" t="s">
        <v>402</v>
      </c>
      <c r="B23" s="67">
        <v>0</v>
      </c>
      <c r="C23" s="67">
        <v>0</v>
      </c>
      <c r="D23" s="67">
        <v>0</v>
      </c>
      <c r="E23" s="67">
        <v>0</v>
      </c>
      <c r="F23" s="67">
        <v>0</v>
      </c>
      <c r="G23" s="67">
        <f>D23-E23</f>
        <v>0</v>
      </c>
    </row>
    <row r="24" spans="1:7" s="24" customFormat="1" x14ac:dyDescent="0.25">
      <c r="A24" s="53" t="s">
        <v>403</v>
      </c>
      <c r="B24" s="67">
        <f t="shared" ref="B24:G24" si="4">B25+B26</f>
        <v>0</v>
      </c>
      <c r="C24" s="67">
        <f t="shared" si="4"/>
        <v>0</v>
      </c>
      <c r="D24" s="67">
        <f t="shared" si="4"/>
        <v>0</v>
      </c>
      <c r="E24" s="67">
        <f t="shared" si="4"/>
        <v>0</v>
      </c>
      <c r="F24" s="67">
        <f t="shared" si="4"/>
        <v>0</v>
      </c>
      <c r="G24" s="67">
        <f t="shared" si="4"/>
        <v>0</v>
      </c>
    </row>
    <row r="25" spans="1:7" s="24" customFormat="1" x14ac:dyDescent="0.25">
      <c r="A25" s="63" t="s">
        <v>404</v>
      </c>
      <c r="B25" s="67">
        <v>0</v>
      </c>
      <c r="C25" s="67">
        <v>0</v>
      </c>
      <c r="D25" s="67">
        <v>0</v>
      </c>
      <c r="E25" s="67">
        <v>0</v>
      </c>
      <c r="F25" s="67">
        <v>0</v>
      </c>
      <c r="G25" s="67">
        <f>D25-E25</f>
        <v>0</v>
      </c>
    </row>
    <row r="26" spans="1:7" s="24" customFormat="1" x14ac:dyDescent="0.25">
      <c r="A26" s="63" t="s">
        <v>405</v>
      </c>
      <c r="B26" s="67">
        <v>0</v>
      </c>
      <c r="C26" s="67">
        <v>0</v>
      </c>
      <c r="D26" s="67">
        <v>0</v>
      </c>
      <c r="E26" s="67">
        <v>0</v>
      </c>
      <c r="F26" s="67">
        <v>0</v>
      </c>
      <c r="G26" s="67">
        <f>D26-E26</f>
        <v>0</v>
      </c>
    </row>
    <row r="27" spans="1:7" s="24" customFormat="1" x14ac:dyDescent="0.25">
      <c r="A27" s="53" t="s">
        <v>406</v>
      </c>
      <c r="B27" s="67">
        <v>0</v>
      </c>
      <c r="C27" s="67">
        <v>0</v>
      </c>
      <c r="D27" s="67">
        <v>0</v>
      </c>
      <c r="E27" s="67">
        <v>0</v>
      </c>
      <c r="F27" s="67">
        <v>0</v>
      </c>
      <c r="G27" s="67">
        <f>D27-E27</f>
        <v>0</v>
      </c>
    </row>
    <row r="28" spans="1:7" s="24" customFormat="1" x14ac:dyDescent="0.25">
      <c r="A28" s="64" t="s">
        <v>407</v>
      </c>
      <c r="B28" s="67">
        <f t="shared" ref="B28:G28" si="5">B29+B30</f>
        <v>0</v>
      </c>
      <c r="C28" s="67">
        <f t="shared" si="5"/>
        <v>0</v>
      </c>
      <c r="D28" s="67">
        <f t="shared" si="5"/>
        <v>0</v>
      </c>
      <c r="E28" s="67">
        <f t="shared" si="5"/>
        <v>0</v>
      </c>
      <c r="F28" s="67">
        <f t="shared" si="5"/>
        <v>0</v>
      </c>
      <c r="G28" s="67">
        <f t="shared" si="5"/>
        <v>0</v>
      </c>
    </row>
    <row r="29" spans="1:7" s="24" customFormat="1" x14ac:dyDescent="0.25">
      <c r="A29" s="63" t="s">
        <v>408</v>
      </c>
      <c r="B29" s="67">
        <v>0</v>
      </c>
      <c r="C29" s="67">
        <v>0</v>
      </c>
      <c r="D29" s="67">
        <v>0</v>
      </c>
      <c r="E29" s="67">
        <v>0</v>
      </c>
      <c r="F29" s="67">
        <v>0</v>
      </c>
      <c r="G29" s="67">
        <f>D29-E29</f>
        <v>0</v>
      </c>
    </row>
    <row r="30" spans="1:7" s="24" customFormat="1" x14ac:dyDescent="0.25">
      <c r="A30" s="63" t="s">
        <v>409</v>
      </c>
      <c r="B30" s="67">
        <v>0</v>
      </c>
      <c r="C30" s="67">
        <v>0</v>
      </c>
      <c r="D30" s="67">
        <v>0</v>
      </c>
      <c r="E30" s="67">
        <v>0</v>
      </c>
      <c r="F30" s="67">
        <v>0</v>
      </c>
      <c r="G30" s="67">
        <f>D30-E30</f>
        <v>0</v>
      </c>
    </row>
    <row r="31" spans="1:7" s="24" customFormat="1" x14ac:dyDescent="0.25">
      <c r="A31" s="53" t="s">
        <v>410</v>
      </c>
      <c r="B31" s="67">
        <v>0</v>
      </c>
      <c r="C31" s="67">
        <v>0</v>
      </c>
      <c r="D31" s="67">
        <v>0</v>
      </c>
      <c r="E31" s="67">
        <v>0</v>
      </c>
      <c r="F31" s="67">
        <v>0</v>
      </c>
      <c r="G31" s="67">
        <f>D31-E31</f>
        <v>0</v>
      </c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66">
        <f t="shared" ref="B33:G33" si="6">B21+B9</f>
        <v>1750000</v>
      </c>
      <c r="C33" s="66">
        <f t="shared" si="6"/>
        <v>0</v>
      </c>
      <c r="D33" s="66">
        <f t="shared" si="6"/>
        <v>1750000</v>
      </c>
      <c r="E33" s="66">
        <f t="shared" si="6"/>
        <v>73920.08</v>
      </c>
      <c r="F33" s="66">
        <f t="shared" si="6"/>
        <v>73920.08</v>
      </c>
      <c r="G33" s="66">
        <f t="shared" si="6"/>
        <v>1676079.92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31496062992125984" right="0.31496062992125984" top="0.74803149606299213" bottom="0.74803149606299213" header="0.31496062992125984" footer="0.31496062992125984"/>
  <pageSetup scale="5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8">
        <f>'Formato 6 d)'!B9</f>
        <v>1750000</v>
      </c>
      <c r="Q2" s="18">
        <f>'Formato 6 d)'!C9</f>
        <v>0</v>
      </c>
      <c r="R2" s="18">
        <f>'Formato 6 d)'!D9</f>
        <v>1750000</v>
      </c>
      <c r="S2" s="18">
        <f>'Formato 6 d)'!E9</f>
        <v>73920.08</v>
      </c>
      <c r="T2" s="18">
        <f>'Formato 6 d)'!F9</f>
        <v>73920.08</v>
      </c>
      <c r="U2" s="18">
        <f>'Formato 6 d)'!G9</f>
        <v>1676079.92</v>
      </c>
    </row>
    <row r="3" spans="1:25" x14ac:dyDescent="0.25">
      <c r="A3" s="3" t="str">
        <f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8">
        <f>'Formato 6 d)'!B10</f>
        <v>1750000</v>
      </c>
      <c r="Q3" s="18">
        <f>'Formato 6 d)'!C10</f>
        <v>0</v>
      </c>
      <c r="R3" s="18">
        <f>'Formato 6 d)'!D10</f>
        <v>1750000</v>
      </c>
      <c r="S3" s="18">
        <f>'Formato 6 d)'!E10</f>
        <v>73920.08</v>
      </c>
      <c r="T3" s="18">
        <f>'Formato 6 d)'!F10</f>
        <v>73920.08</v>
      </c>
      <c r="U3" s="18">
        <f>'Formato 6 d)'!G10</f>
        <v>1676079.92</v>
      </c>
      <c r="V3" s="18"/>
    </row>
    <row r="4" spans="1:25" x14ac:dyDescent="0.25">
      <c r="A4" s="3" t="str">
        <f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x14ac:dyDescent="0.25">
      <c r="A5" s="3" t="str">
        <f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x14ac:dyDescent="0.25">
      <c r="A6" t="str">
        <f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0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0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0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x14ac:dyDescent="0.25">
      <c r="A10" t="str">
        <f t="shared" si="0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x14ac:dyDescent="0.25">
      <c r="A11" s="3" t="str">
        <f t="shared" si="0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x14ac:dyDescent="0.25">
      <c r="A12" s="3" t="str">
        <f t="shared" si="0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x14ac:dyDescent="0.25">
      <c r="A13" s="3" t="str">
        <f t="shared" si="0"/>
        <v>6,4,2,0,0,0,0</v>
      </c>
      <c r="B13">
        <v>6</v>
      </c>
      <c r="C13">
        <v>4</v>
      </c>
      <c r="D13">
        <v>2</v>
      </c>
      <c r="I13" t="s">
        <v>3260</v>
      </c>
      <c r="P13" s="18">
        <f>'Formato 6 d)'!B21</f>
        <v>0</v>
      </c>
      <c r="Q13" s="18">
        <f>'Formato 6 d)'!C21</f>
        <v>0</v>
      </c>
      <c r="R13" s="18">
        <f>'Formato 6 d)'!D21</f>
        <v>0</v>
      </c>
      <c r="S13" s="18">
        <f>'Formato 6 d)'!E21</f>
        <v>0</v>
      </c>
      <c r="T13" s="18">
        <f>'Formato 6 d)'!F21</f>
        <v>0</v>
      </c>
      <c r="U13" s="18">
        <f>'Formato 6 d)'!G21</f>
        <v>0</v>
      </c>
    </row>
    <row r="14" spans="1:25" x14ac:dyDescent="0.25">
      <c r="A14" t="str">
        <f t="shared" si="0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8">
        <f>'Formato 6 d)'!B22</f>
        <v>0</v>
      </c>
      <c r="Q14" s="18">
        <f>'Formato 6 d)'!C22</f>
        <v>0</v>
      </c>
      <c r="R14" s="18">
        <f>'Formato 6 d)'!D22</f>
        <v>0</v>
      </c>
      <c r="S14" s="18">
        <f>'Formato 6 d)'!E22</f>
        <v>0</v>
      </c>
      <c r="T14" s="18">
        <f>'Formato 6 d)'!F22</f>
        <v>0</v>
      </c>
      <c r="U14" s="18">
        <f>'Formato 6 d)'!G22</f>
        <v>0</v>
      </c>
    </row>
    <row r="15" spans="1:25" x14ac:dyDescent="0.25">
      <c r="A15" s="3" t="str">
        <f t="shared" si="0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x14ac:dyDescent="0.25">
      <c r="A16" s="3" t="str">
        <f t="shared" si="0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x14ac:dyDescent="0.25">
      <c r="A17" s="3" t="str">
        <f t="shared" si="0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0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0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0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x14ac:dyDescent="0.25">
      <c r="A21" s="3" t="str">
        <f t="shared" si="0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x14ac:dyDescent="0.25">
      <c r="A22" t="str">
        <f t="shared" si="0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x14ac:dyDescent="0.25">
      <c r="A23" s="3" t="str">
        <f t="shared" si="0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x14ac:dyDescent="0.25">
      <c r="A24" s="3" t="str">
        <f t="shared" si="0"/>
        <v>6,4,3,0,0,0,0</v>
      </c>
      <c r="B24">
        <v>6</v>
      </c>
      <c r="C24">
        <v>4</v>
      </c>
      <c r="D24">
        <v>3</v>
      </c>
      <c r="I24" t="s">
        <v>3261</v>
      </c>
      <c r="P24" s="18">
        <f>'Formato 6 d)'!B33</f>
        <v>1750000</v>
      </c>
      <c r="Q24" s="18">
        <f>'Formato 6 d)'!C33</f>
        <v>0</v>
      </c>
      <c r="R24" s="18">
        <f>'Formato 6 d)'!D33</f>
        <v>1750000</v>
      </c>
      <c r="S24" s="18">
        <f>'Formato 6 d)'!E33</f>
        <v>73920.08</v>
      </c>
      <c r="T24" s="18">
        <f>'Formato 6 d)'!F33</f>
        <v>73920.08</v>
      </c>
      <c r="U24" s="18">
        <f>'Formato 6 d)'!G33</f>
        <v>1676079.92</v>
      </c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G43"/>
  <sheetViews>
    <sheetView showGridLines="0" zoomScale="85" zoomScaleNormal="85" zoomScalePageLayoutView="90" workbookViewId="0">
      <selection sqref="A1:G1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25">
      <c r="A1" s="169" t="s">
        <v>413</v>
      </c>
      <c r="B1" s="169"/>
      <c r="C1" s="169"/>
      <c r="D1" s="169"/>
      <c r="E1" s="169"/>
      <c r="F1" s="169"/>
      <c r="G1" s="169"/>
    </row>
    <row r="2" spans="1:7" x14ac:dyDescent="0.25">
      <c r="A2" s="151" t="str">
        <f>ENTIDAD</f>
        <v>Municipio de León, Gobierno del Estado de Guanajuato</v>
      </c>
      <c r="B2" s="152"/>
      <c r="C2" s="152"/>
      <c r="D2" s="152"/>
      <c r="E2" s="152"/>
      <c r="F2" s="152"/>
      <c r="G2" s="153"/>
    </row>
    <row r="3" spans="1:7" x14ac:dyDescent="0.25">
      <c r="A3" s="154" t="s">
        <v>414</v>
      </c>
      <c r="B3" s="155"/>
      <c r="C3" s="155"/>
      <c r="D3" s="155"/>
      <c r="E3" s="155"/>
      <c r="F3" s="155"/>
      <c r="G3" s="156"/>
    </row>
    <row r="4" spans="1:7" x14ac:dyDescent="0.25">
      <c r="A4" s="154" t="s">
        <v>118</v>
      </c>
      <c r="B4" s="155"/>
      <c r="C4" s="155"/>
      <c r="D4" s="155"/>
      <c r="E4" s="155"/>
      <c r="F4" s="155"/>
      <c r="G4" s="156"/>
    </row>
    <row r="5" spans="1:7" x14ac:dyDescent="0.25">
      <c r="A5" s="154" t="s">
        <v>415</v>
      </c>
      <c r="B5" s="155"/>
      <c r="C5" s="155"/>
      <c r="D5" s="155"/>
      <c r="E5" s="155"/>
      <c r="F5" s="155"/>
      <c r="G5" s="156"/>
    </row>
    <row r="6" spans="1:7" x14ac:dyDescent="0.25">
      <c r="A6" s="166" t="s">
        <v>3288</v>
      </c>
      <c r="B6" s="51">
        <f>ANIO1P</f>
        <v>2020</v>
      </c>
      <c r="C6" s="179" t="str">
        <f>ANIO2P</f>
        <v>2021 (d)</v>
      </c>
      <c r="D6" s="179" t="str">
        <f>ANIO3P</f>
        <v>2022 (d)</v>
      </c>
      <c r="E6" s="179" t="str">
        <f>ANIO4P</f>
        <v>2023 (d)</v>
      </c>
      <c r="F6" s="179" t="str">
        <f>ANIO5P</f>
        <v>2024 (d)</v>
      </c>
      <c r="G6" s="179" t="str">
        <f>ANIO6P</f>
        <v>2025 (d)</v>
      </c>
    </row>
    <row r="7" spans="1:7" ht="48" customHeight="1" x14ac:dyDescent="0.25">
      <c r="A7" s="167"/>
      <c r="B7" s="88" t="s">
        <v>3291</v>
      </c>
      <c r="C7" s="180"/>
      <c r="D7" s="180"/>
      <c r="E7" s="180"/>
      <c r="F7" s="180"/>
      <c r="G7" s="180"/>
    </row>
    <row r="8" spans="1:7" x14ac:dyDescent="0.25">
      <c r="A8" s="52" t="s">
        <v>421</v>
      </c>
      <c r="B8" s="59">
        <f t="shared" ref="B8:G8" si="0">SUM(B9:B20)</f>
        <v>24880298.283999991</v>
      </c>
      <c r="C8" s="59">
        <f t="shared" si="0"/>
        <v>28658452.695999987</v>
      </c>
      <c r="D8" s="59">
        <f t="shared" si="0"/>
        <v>30547529.90199998</v>
      </c>
      <c r="E8" s="59">
        <f t="shared" si="0"/>
        <v>32436607.10799998</v>
      </c>
      <c r="F8" s="59">
        <f t="shared" si="0"/>
        <v>34325684.313999973</v>
      </c>
      <c r="G8" s="59">
        <f t="shared" si="0"/>
        <v>35698711.68</v>
      </c>
    </row>
    <row r="9" spans="1:7" x14ac:dyDescent="0.25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3" t="s">
        <v>416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3" t="s">
        <v>220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3" t="s">
        <v>221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3" t="s">
        <v>417</v>
      </c>
      <c r="B15" s="60">
        <v>24880298.283999991</v>
      </c>
      <c r="C15" s="60">
        <v>28658452.695999987</v>
      </c>
      <c r="D15" s="60">
        <v>30547529.90199998</v>
      </c>
      <c r="E15" s="60">
        <v>32436607.10799998</v>
      </c>
      <c r="F15" s="60">
        <v>34325684.313999973</v>
      </c>
      <c r="G15" s="60">
        <v>35698711.68</v>
      </c>
    </row>
    <row r="16" spans="1:7" x14ac:dyDescent="0.25">
      <c r="A16" s="53" t="s">
        <v>418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10" t="s">
        <v>419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 t="s">
        <v>240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53" t="s">
        <v>241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3" t="s">
        <v>420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4"/>
      <c r="B21" s="54"/>
      <c r="C21" s="54"/>
      <c r="D21" s="54"/>
      <c r="E21" s="54"/>
      <c r="F21" s="54"/>
      <c r="G21" s="54"/>
    </row>
    <row r="22" spans="1:7" x14ac:dyDescent="0.25">
      <c r="A22" s="55" t="s">
        <v>422</v>
      </c>
      <c r="B22" s="61">
        <f t="shared" ref="B22:G22" si="1">SUM(B23:B27)</f>
        <v>0</v>
      </c>
      <c r="C22" s="61">
        <f t="shared" si="1"/>
        <v>0</v>
      </c>
      <c r="D22" s="61">
        <f t="shared" si="1"/>
        <v>0</v>
      </c>
      <c r="E22" s="61">
        <f t="shared" si="1"/>
        <v>0</v>
      </c>
      <c r="F22" s="61">
        <f t="shared" si="1"/>
        <v>0</v>
      </c>
      <c r="G22" s="61">
        <f t="shared" si="1"/>
        <v>0</v>
      </c>
    </row>
    <row r="23" spans="1:7" x14ac:dyDescent="0.25">
      <c r="A23" s="53" t="s">
        <v>423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424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425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6" t="s">
        <v>265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266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426</v>
      </c>
      <c r="B29" s="61">
        <f t="shared" ref="B29:G29" si="2">B30</f>
        <v>0</v>
      </c>
      <c r="C29" s="61">
        <f t="shared" si="2"/>
        <v>0</v>
      </c>
      <c r="D29" s="61">
        <f t="shared" si="2"/>
        <v>0</v>
      </c>
      <c r="E29" s="61">
        <f t="shared" si="2"/>
        <v>0</v>
      </c>
      <c r="F29" s="61">
        <f t="shared" si="2"/>
        <v>0</v>
      </c>
      <c r="G29" s="61">
        <f t="shared" si="2"/>
        <v>0</v>
      </c>
    </row>
    <row r="30" spans="1:7" x14ac:dyDescent="0.25">
      <c r="A30" s="53" t="s">
        <v>269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61">
        <f t="shared" ref="B32:G32" si="3">B29+B22+B8</f>
        <v>24880298.283999991</v>
      </c>
      <c r="C32" s="61">
        <f t="shared" si="3"/>
        <v>28658452.695999987</v>
      </c>
      <c r="D32" s="61">
        <f t="shared" si="3"/>
        <v>30547529.90199998</v>
      </c>
      <c r="E32" s="61">
        <f t="shared" si="3"/>
        <v>32436607.10799998</v>
      </c>
      <c r="F32" s="61">
        <f t="shared" si="3"/>
        <v>34325684.313999973</v>
      </c>
      <c r="G32" s="61">
        <f t="shared" si="3"/>
        <v>35698711.68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ht="30" x14ac:dyDescent="0.25">
      <c r="A35" s="57" t="s">
        <v>428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30" x14ac:dyDescent="0.25">
      <c r="A36" s="57" t="s">
        <v>273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55" t="s">
        <v>429</v>
      </c>
      <c r="B37" s="61">
        <f t="shared" ref="B37:G37" si="4">B36+B35</f>
        <v>0</v>
      </c>
      <c r="C37" s="61">
        <f t="shared" si="4"/>
        <v>0</v>
      </c>
      <c r="D37" s="61">
        <f t="shared" si="4"/>
        <v>0</v>
      </c>
      <c r="E37" s="61">
        <f t="shared" si="4"/>
        <v>0</v>
      </c>
      <c r="F37" s="61">
        <f t="shared" si="4"/>
        <v>0</v>
      </c>
      <c r="G37" s="61">
        <f t="shared" si="4"/>
        <v>0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idden="1" x14ac:dyDescent="0.25">
      <c r="A39" s="7"/>
      <c r="B39" s="7"/>
      <c r="C39" s="7"/>
      <c r="D39" s="7"/>
      <c r="E39" s="7"/>
      <c r="F39" s="7"/>
      <c r="G39" s="7"/>
    </row>
    <row r="40" spans="1:7" hidden="1" x14ac:dyDescent="0.25">
      <c r="A40" s="7"/>
      <c r="B40" s="7"/>
      <c r="C40" s="7"/>
      <c r="D40" s="7"/>
      <c r="E40" s="7"/>
      <c r="F40" s="7"/>
      <c r="G40" s="7"/>
    </row>
    <row r="41" spans="1:7" hidden="1" x14ac:dyDescent="0.25">
      <c r="A41" s="7"/>
      <c r="B41" s="7"/>
      <c r="C41" s="7"/>
      <c r="D41" s="7"/>
      <c r="E41" s="7"/>
      <c r="F41" s="7"/>
      <c r="G41" s="7"/>
    </row>
    <row r="42" spans="1:7" hidden="1" x14ac:dyDescent="0.25">
      <c r="A42" s="7"/>
      <c r="B42" s="7"/>
      <c r="C42" s="7"/>
      <c r="D42" s="7"/>
      <c r="E42" s="7"/>
      <c r="F42" s="7"/>
      <c r="G42" s="7"/>
    </row>
    <row r="43" spans="1:7" hidden="1" x14ac:dyDescent="0.2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D6:D7"/>
    <mergeCell ref="E6:E7"/>
    <mergeCell ref="F6:F7"/>
    <mergeCell ref="G6:G7"/>
    <mergeCell ref="A1:G1"/>
    <mergeCell ref="A2:G2"/>
    <mergeCell ref="A3:G3"/>
    <mergeCell ref="A4:G4"/>
    <mergeCell ref="A5:G5"/>
    <mergeCell ref="A6:A7"/>
    <mergeCell ref="C6:C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0.31496062992125984" right="0.31496062992125984" top="0.74803149606299213" bottom="0.74803149606299213" header="0.31496062992125984" footer="0.31496062992125984"/>
  <pageSetup scale="4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24880298.283999991</v>
      </c>
      <c r="Q2" s="18">
        <f>'Formato 7 a)'!C8</f>
        <v>28658452.695999987</v>
      </c>
      <c r="R2" s="18">
        <f>'Formato 7 a)'!D8</f>
        <v>30547529.90199998</v>
      </c>
      <c r="S2" s="18">
        <f>'Formato 7 a)'!E8</f>
        <v>32436607.10799998</v>
      </c>
      <c r="T2" s="18">
        <f>'Formato 7 a)'!F8</f>
        <v>34325684.313999973</v>
      </c>
      <c r="U2" s="18">
        <f>'Formato 7 a)'!G8</f>
        <v>35698711.68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8">
        <f>'Formato 7 a)'!B9</f>
        <v>0</v>
      </c>
      <c r="Q3" s="18">
        <f>'Formato 7 a)'!C9</f>
        <v>0</v>
      </c>
      <c r="R3" s="18">
        <f>'Formato 7 a)'!D9</f>
        <v>0</v>
      </c>
      <c r="S3" s="18">
        <f>'Formato 7 a)'!E9</f>
        <v>0</v>
      </c>
      <c r="T3" s="18">
        <f>'Formato 7 a)'!F9</f>
        <v>0</v>
      </c>
      <c r="U3" s="18">
        <f>'Formato 7 a)'!G9</f>
        <v>0</v>
      </c>
    </row>
    <row r="4" spans="1:21" x14ac:dyDescent="0.2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8">
        <f>'Formato 7 a)'!B10</f>
        <v>0</v>
      </c>
      <c r="Q4" s="18">
        <f>'Formato 7 a)'!C10</f>
        <v>0</v>
      </c>
      <c r="R4" s="18">
        <f>'Formato 7 a)'!D10</f>
        <v>0</v>
      </c>
      <c r="S4" s="18">
        <f>'Formato 7 a)'!E10</f>
        <v>0</v>
      </c>
      <c r="T4" s="18">
        <f>'Formato 7 a)'!F10</f>
        <v>0</v>
      </c>
      <c r="U4" s="18">
        <f>'Formato 7 a)'!G10</f>
        <v>0</v>
      </c>
    </row>
    <row r="5" spans="1:21" x14ac:dyDescent="0.2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8">
        <f>'Formato 7 a)'!B11</f>
        <v>0</v>
      </c>
      <c r="Q5" s="18">
        <f>'Formato 7 a)'!C11</f>
        <v>0</v>
      </c>
      <c r="R5" s="18">
        <f>'Formato 7 a)'!D11</f>
        <v>0</v>
      </c>
      <c r="S5" s="18">
        <f>'Formato 7 a)'!E11</f>
        <v>0</v>
      </c>
      <c r="T5" s="18">
        <f>'Formato 7 a)'!F11</f>
        <v>0</v>
      </c>
      <c r="U5" s="18">
        <f>'Formato 7 a)'!G11</f>
        <v>0</v>
      </c>
    </row>
    <row r="6" spans="1:21" x14ac:dyDescent="0.2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8">
        <f>'Formato 7 a)'!B12</f>
        <v>0</v>
      </c>
      <c r="Q6" s="18">
        <f>'Formato 7 a)'!C12</f>
        <v>0</v>
      </c>
      <c r="R6" s="18">
        <f>'Formato 7 a)'!D12</f>
        <v>0</v>
      </c>
      <c r="S6" s="18">
        <f>'Formato 7 a)'!E12</f>
        <v>0</v>
      </c>
      <c r="T6" s="18">
        <f>'Formato 7 a)'!F12</f>
        <v>0</v>
      </c>
      <c r="U6" s="18">
        <f>'Formato 7 a)'!G12</f>
        <v>0</v>
      </c>
    </row>
    <row r="7" spans="1:21" x14ac:dyDescent="0.2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8">
        <f>'Formato 7 a)'!B13</f>
        <v>0</v>
      </c>
      <c r="Q7" s="18">
        <f>'Formato 7 a)'!C13</f>
        <v>0</v>
      </c>
      <c r="R7" s="18">
        <f>'Formato 7 a)'!D13</f>
        <v>0</v>
      </c>
      <c r="S7" s="18">
        <f>'Formato 7 a)'!E13</f>
        <v>0</v>
      </c>
      <c r="T7" s="18">
        <f>'Formato 7 a)'!F13</f>
        <v>0</v>
      </c>
      <c r="U7" s="18">
        <f>'Formato 7 a)'!G13</f>
        <v>0</v>
      </c>
    </row>
    <row r="8" spans="1:21" x14ac:dyDescent="0.2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8">
        <f>'Formato 7 a)'!B14</f>
        <v>0</v>
      </c>
      <c r="Q8" s="18">
        <f>'Formato 7 a)'!C14</f>
        <v>0</v>
      </c>
      <c r="R8" s="18">
        <f>'Formato 7 a)'!D14</f>
        <v>0</v>
      </c>
      <c r="S8" s="18">
        <f>'Formato 7 a)'!E14</f>
        <v>0</v>
      </c>
      <c r="T8" s="18">
        <f>'Formato 7 a)'!F14</f>
        <v>0</v>
      </c>
      <c r="U8" s="18">
        <f>'Formato 7 a)'!G14</f>
        <v>0</v>
      </c>
    </row>
    <row r="9" spans="1:21" x14ac:dyDescent="0.2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8">
        <f>'Formato 7 a)'!B15</f>
        <v>24880298.283999991</v>
      </c>
      <c r="Q9" s="18">
        <f>'Formato 7 a)'!C15</f>
        <v>28658452.695999987</v>
      </c>
      <c r="R9" s="18">
        <f>'Formato 7 a)'!D15</f>
        <v>30547529.90199998</v>
      </c>
      <c r="S9" s="18">
        <f>'Formato 7 a)'!E15</f>
        <v>32436607.10799998</v>
      </c>
      <c r="T9" s="18">
        <f>'Formato 7 a)'!F15</f>
        <v>34325684.313999973</v>
      </c>
      <c r="U9" s="18">
        <f>'Formato 7 a)'!G15</f>
        <v>35698711.68</v>
      </c>
    </row>
    <row r="10" spans="1:21" x14ac:dyDescent="0.2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8">
        <f>'Formato 7 a)'!B16</f>
        <v>0</v>
      </c>
      <c r="Q10" s="18">
        <f>'Formato 7 a)'!C16</f>
        <v>0</v>
      </c>
      <c r="R10" s="18">
        <f>'Formato 7 a)'!D16</f>
        <v>0</v>
      </c>
      <c r="S10" s="18">
        <f>'Formato 7 a)'!E16</f>
        <v>0</v>
      </c>
      <c r="T10" s="18">
        <f>'Formato 7 a)'!F16</f>
        <v>0</v>
      </c>
      <c r="U10" s="18">
        <f>'Formato 7 a)'!G16</f>
        <v>0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8">
        <f>'Formato 7 a)'!B17</f>
        <v>0</v>
      </c>
      <c r="Q11" s="18">
        <f>'Formato 7 a)'!C17</f>
        <v>0</v>
      </c>
      <c r="R11" s="18">
        <f>'Formato 7 a)'!D17</f>
        <v>0</v>
      </c>
      <c r="S11" s="18">
        <f>'Formato 7 a)'!E17</f>
        <v>0</v>
      </c>
      <c r="T11" s="18">
        <f>'Formato 7 a)'!F17</f>
        <v>0</v>
      </c>
      <c r="U11" s="18">
        <f>'Formato 7 a)'!G17</f>
        <v>0</v>
      </c>
    </row>
    <row r="12" spans="1:21" x14ac:dyDescent="0.2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8">
        <f>'Formato 7 a)'!B18</f>
        <v>0</v>
      </c>
      <c r="Q12" s="18">
        <f>'Formato 7 a)'!C18</f>
        <v>0</v>
      </c>
      <c r="R12" s="18">
        <f>'Formato 7 a)'!D18</f>
        <v>0</v>
      </c>
      <c r="S12" s="18">
        <f>'Formato 7 a)'!E18</f>
        <v>0</v>
      </c>
      <c r="T12" s="18">
        <f>'Formato 7 a)'!F18</f>
        <v>0</v>
      </c>
      <c r="U12" s="18">
        <f>'Formato 7 a)'!G18</f>
        <v>0</v>
      </c>
    </row>
    <row r="13" spans="1:21" x14ac:dyDescent="0.2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8">
        <f>'Formato 7 a)'!B19</f>
        <v>0</v>
      </c>
      <c r="Q13" s="18">
        <f>'Formato 7 a)'!C19</f>
        <v>0</v>
      </c>
      <c r="R13" s="18">
        <f>'Formato 7 a)'!D19</f>
        <v>0</v>
      </c>
      <c r="S13" s="18">
        <f>'Formato 7 a)'!E19</f>
        <v>0</v>
      </c>
      <c r="T13" s="18">
        <f>'Formato 7 a)'!F19</f>
        <v>0</v>
      </c>
      <c r="U13" s="18">
        <f>'Formato 7 a)'!G19</f>
        <v>0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8">
        <f>'Formato 7 a)'!B20</f>
        <v>0</v>
      </c>
      <c r="Q14" s="18">
        <f>'Formato 7 a)'!C20</f>
        <v>0</v>
      </c>
      <c r="R14" s="18">
        <f>'Formato 7 a)'!D20</f>
        <v>0</v>
      </c>
      <c r="S14" s="18">
        <f>'Formato 7 a)'!E20</f>
        <v>0</v>
      </c>
      <c r="T14" s="18">
        <f>'Formato 7 a)'!F20</f>
        <v>0</v>
      </c>
      <c r="U14" s="18">
        <f>'Formato 7 a)'!G20</f>
        <v>0</v>
      </c>
    </row>
    <row r="15" spans="1:21" x14ac:dyDescent="0.25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8">
        <f>'Formato 7 a)'!B22</f>
        <v>0</v>
      </c>
      <c r="Q15" s="18">
        <f>'Formato 7 a)'!C22</f>
        <v>0</v>
      </c>
      <c r="R15" s="18">
        <f>'Formato 7 a)'!D22</f>
        <v>0</v>
      </c>
      <c r="S15" s="18">
        <f>'Formato 7 a)'!E22</f>
        <v>0</v>
      </c>
      <c r="T15" s="18">
        <f>'Formato 7 a)'!F22</f>
        <v>0</v>
      </c>
      <c r="U15" s="18">
        <f>'Formato 7 a)'!G22</f>
        <v>0</v>
      </c>
    </row>
    <row r="16" spans="1:21" x14ac:dyDescent="0.2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8">
        <f>'Formato 7 a)'!B23</f>
        <v>0</v>
      </c>
      <c r="Q16" s="18">
        <f>'Formato 7 a)'!C23</f>
        <v>0</v>
      </c>
      <c r="R16" s="18">
        <f>'Formato 7 a)'!D23</f>
        <v>0</v>
      </c>
      <c r="S16" s="18">
        <f>'Formato 7 a)'!E23</f>
        <v>0</v>
      </c>
      <c r="T16" s="18">
        <f>'Formato 7 a)'!F23</f>
        <v>0</v>
      </c>
      <c r="U16" s="18">
        <f>'Formato 7 a)'!G23</f>
        <v>0</v>
      </c>
    </row>
    <row r="17" spans="1:21" x14ac:dyDescent="0.2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8">
        <f>'Formato 7 a)'!B24</f>
        <v>0</v>
      </c>
      <c r="Q17" s="18">
        <f>'Formato 7 a)'!C24</f>
        <v>0</v>
      </c>
      <c r="R17" s="18">
        <f>'Formato 7 a)'!D24</f>
        <v>0</v>
      </c>
      <c r="S17" s="18">
        <f>'Formato 7 a)'!E24</f>
        <v>0</v>
      </c>
      <c r="T17" s="18">
        <f>'Formato 7 a)'!F24</f>
        <v>0</v>
      </c>
      <c r="U17" s="18">
        <f>'Formato 7 a)'!G24</f>
        <v>0</v>
      </c>
    </row>
    <row r="18" spans="1:21" x14ac:dyDescent="0.2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8">
        <f>'Formato 7 a)'!B25</f>
        <v>0</v>
      </c>
      <c r="Q18" s="18">
        <f>'Formato 7 a)'!C25</f>
        <v>0</v>
      </c>
      <c r="R18" s="18">
        <f>'Formato 7 a)'!D25</f>
        <v>0</v>
      </c>
      <c r="S18" s="18">
        <f>'Formato 7 a)'!E25</f>
        <v>0</v>
      </c>
      <c r="T18" s="18">
        <f>'Formato 7 a)'!F25</f>
        <v>0</v>
      </c>
      <c r="U18" s="18">
        <f>'Formato 7 a)'!G25</f>
        <v>0</v>
      </c>
    </row>
    <row r="19" spans="1:21" x14ac:dyDescent="0.2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8">
        <f>'Formato 7 a)'!B26</f>
        <v>0</v>
      </c>
      <c r="Q19" s="18">
        <f>'Formato 7 a)'!C26</f>
        <v>0</v>
      </c>
      <c r="R19" s="18">
        <f>'Formato 7 a)'!D26</f>
        <v>0</v>
      </c>
      <c r="S19" s="18">
        <f>'Formato 7 a)'!E26</f>
        <v>0</v>
      </c>
      <c r="T19" s="18">
        <f>'Formato 7 a)'!F26</f>
        <v>0</v>
      </c>
      <c r="U19" s="18">
        <f>'Formato 7 a)'!G26</f>
        <v>0</v>
      </c>
    </row>
    <row r="20" spans="1:21" x14ac:dyDescent="0.2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8">
        <f>'Formato 7 a)'!B27</f>
        <v>0</v>
      </c>
      <c r="Q20" s="18">
        <f>'Formato 7 a)'!C27</f>
        <v>0</v>
      </c>
      <c r="R20" s="18">
        <f>'Formato 7 a)'!D27</f>
        <v>0</v>
      </c>
      <c r="S20" s="18">
        <f>'Formato 7 a)'!E27</f>
        <v>0</v>
      </c>
      <c r="T20" s="18">
        <f>'Formato 7 a)'!F27</f>
        <v>0</v>
      </c>
      <c r="U20" s="18">
        <f>'Formato 7 a)'!G27</f>
        <v>0</v>
      </c>
    </row>
    <row r="21" spans="1:21" x14ac:dyDescent="0.25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8">
        <f>'Formato 7 a)'!B29</f>
        <v>0</v>
      </c>
      <c r="Q21" s="18">
        <f>'Formato 7 a)'!C29</f>
        <v>0</v>
      </c>
      <c r="R21" s="18">
        <f>'Formato 7 a)'!D29</f>
        <v>0</v>
      </c>
      <c r="S21" s="18">
        <f>'Formato 7 a)'!E29</f>
        <v>0</v>
      </c>
      <c r="T21" s="18">
        <f>'Formato 7 a)'!F29</f>
        <v>0</v>
      </c>
      <c r="U21" s="18">
        <f>'Formato 7 a)'!G29</f>
        <v>0</v>
      </c>
    </row>
    <row r="22" spans="1:21" x14ac:dyDescent="0.2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8">
        <f>'Formato 7 a)'!B30</f>
        <v>0</v>
      </c>
      <c r="Q22" s="18">
        <f>'Formato 7 a)'!C30</f>
        <v>0</v>
      </c>
      <c r="R22" s="18">
        <f>'Formato 7 a)'!D30</f>
        <v>0</v>
      </c>
      <c r="S22" s="18">
        <f>'Formato 7 a)'!E30</f>
        <v>0</v>
      </c>
      <c r="T22" s="18">
        <f>'Formato 7 a)'!F30</f>
        <v>0</v>
      </c>
      <c r="U22" s="18">
        <f>'Formato 7 a)'!G30</f>
        <v>0</v>
      </c>
    </row>
    <row r="23" spans="1:21" x14ac:dyDescent="0.25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8">
        <f>'Formato 7 a)'!B32</f>
        <v>24880298.283999991</v>
      </c>
      <c r="Q23" s="18">
        <f>'Formato 7 a)'!C32</f>
        <v>28658452.695999987</v>
      </c>
      <c r="R23" s="18">
        <f>'Formato 7 a)'!D32</f>
        <v>30547529.90199998</v>
      </c>
      <c r="S23" s="18">
        <f>'Formato 7 a)'!E32</f>
        <v>32436607.10799998</v>
      </c>
      <c r="T23" s="18">
        <f>'Formato 7 a)'!F32</f>
        <v>34325684.313999973</v>
      </c>
      <c r="U23" s="18">
        <f>'Formato 7 a)'!G32</f>
        <v>35698711.68</v>
      </c>
    </row>
    <row r="24" spans="1:21" x14ac:dyDescent="0.2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8">
        <f>'Formato 7 a)'!B35</f>
        <v>0</v>
      </c>
      <c r="Q25" s="18">
        <f>'Formato 7 a)'!C35</f>
        <v>0</v>
      </c>
      <c r="R25" s="18">
        <f>'Formato 7 a)'!D35</f>
        <v>0</v>
      </c>
      <c r="S25" s="18">
        <f>'Formato 7 a)'!E35</f>
        <v>0</v>
      </c>
      <c r="T25" s="18">
        <f>'Formato 7 a)'!F35</f>
        <v>0</v>
      </c>
      <c r="U25" s="18">
        <f>'Formato 7 a)'!G35</f>
        <v>0</v>
      </c>
    </row>
    <row r="26" spans="1:21" x14ac:dyDescent="0.25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8">
        <f>'Formato 7 a)'!B36</f>
        <v>0</v>
      </c>
      <c r="Q26" s="18">
        <f>'Formato 7 a)'!C36</f>
        <v>0</v>
      </c>
      <c r="R26" s="18">
        <f>'Formato 7 a)'!D36</f>
        <v>0</v>
      </c>
      <c r="S26" s="18">
        <f>'Formato 7 a)'!E36</f>
        <v>0</v>
      </c>
      <c r="T26" s="18">
        <f>'Formato 7 a)'!F36</f>
        <v>0</v>
      </c>
      <c r="U26" s="18">
        <f>'Formato 7 a)'!G36</f>
        <v>0</v>
      </c>
    </row>
    <row r="27" spans="1:21" x14ac:dyDescent="0.25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8">
        <f>'Formato 7 a)'!B37</f>
        <v>0</v>
      </c>
      <c r="Q27" s="18">
        <f>'Formato 7 a)'!C37</f>
        <v>0</v>
      </c>
      <c r="R27" s="18">
        <f>'Formato 7 a)'!D37</f>
        <v>0</v>
      </c>
      <c r="S27" s="18">
        <f>'Formato 7 a)'!E37</f>
        <v>0</v>
      </c>
      <c r="T27" s="18">
        <f>'Formato 7 a)'!F37</f>
        <v>0</v>
      </c>
      <c r="U27" s="18">
        <f>'Formato 7 a)'!G37</f>
        <v>0</v>
      </c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/>
  <dimension ref="A1:G31"/>
  <sheetViews>
    <sheetView showGridLines="0" zoomScale="90" zoomScaleNormal="90" workbookViewId="0">
      <selection activeCell="G31" sqref="G31"/>
    </sheetView>
  </sheetViews>
  <sheetFormatPr baseColWidth="10" defaultColWidth="0" defaultRowHeight="15" zeroHeight="1" x14ac:dyDescent="0.25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 x14ac:dyDescent="0.25">
      <c r="A1" s="169" t="s">
        <v>451</v>
      </c>
      <c r="B1" s="169"/>
      <c r="C1" s="169"/>
      <c r="D1" s="169"/>
      <c r="E1" s="169"/>
      <c r="F1" s="169"/>
      <c r="G1" s="169"/>
    </row>
    <row r="2" spans="1:7" customFormat="1" x14ac:dyDescent="0.25">
      <c r="A2" s="151" t="str">
        <f>ENTIDAD</f>
        <v>Municipio de León, Gobierno del Estado de Guanajuato</v>
      </c>
      <c r="B2" s="152"/>
      <c r="C2" s="152"/>
      <c r="D2" s="152"/>
      <c r="E2" s="152"/>
      <c r="F2" s="152"/>
      <c r="G2" s="153"/>
    </row>
    <row r="3" spans="1:7" customFormat="1" x14ac:dyDescent="0.25">
      <c r="A3" s="154" t="s">
        <v>452</v>
      </c>
      <c r="B3" s="155"/>
      <c r="C3" s="155"/>
      <c r="D3" s="155"/>
      <c r="E3" s="155"/>
      <c r="F3" s="155"/>
      <c r="G3" s="156"/>
    </row>
    <row r="4" spans="1:7" customFormat="1" x14ac:dyDescent="0.25">
      <c r="A4" s="154" t="s">
        <v>118</v>
      </c>
      <c r="B4" s="155"/>
      <c r="C4" s="155"/>
      <c r="D4" s="155"/>
      <c r="E4" s="155"/>
      <c r="F4" s="155"/>
      <c r="G4" s="156"/>
    </row>
    <row r="5" spans="1:7" customFormat="1" x14ac:dyDescent="0.25">
      <c r="A5" s="154" t="s">
        <v>415</v>
      </c>
      <c r="B5" s="155"/>
      <c r="C5" s="155"/>
      <c r="D5" s="155"/>
      <c r="E5" s="155"/>
      <c r="F5" s="155"/>
      <c r="G5" s="156"/>
    </row>
    <row r="6" spans="1:7" customFormat="1" x14ac:dyDescent="0.25">
      <c r="A6" s="181" t="s">
        <v>3142</v>
      </c>
      <c r="B6" s="51">
        <f>ANIO1P</f>
        <v>2020</v>
      </c>
      <c r="C6" s="179" t="str">
        <f>ANIO2P</f>
        <v>2021 (d)</v>
      </c>
      <c r="D6" s="179" t="str">
        <f>ANIO3P</f>
        <v>2022 (d)</v>
      </c>
      <c r="E6" s="179" t="str">
        <f>ANIO4P</f>
        <v>2023 (d)</v>
      </c>
      <c r="F6" s="179" t="str">
        <f>ANIO5P</f>
        <v>2024 (d)</v>
      </c>
      <c r="G6" s="179" t="str">
        <f>ANIO6P</f>
        <v>2025 (d)</v>
      </c>
    </row>
    <row r="7" spans="1:7" customFormat="1" ht="48" customHeight="1" x14ac:dyDescent="0.25">
      <c r="A7" s="182"/>
      <c r="B7" s="88" t="s">
        <v>3291</v>
      </c>
      <c r="C7" s="180"/>
      <c r="D7" s="180"/>
      <c r="E7" s="180"/>
      <c r="F7" s="180"/>
      <c r="G7" s="180"/>
    </row>
    <row r="8" spans="1:7" x14ac:dyDescent="0.25">
      <c r="A8" s="52" t="s">
        <v>453</v>
      </c>
      <c r="B8" s="59">
        <f t="shared" ref="B8:G8" si="0">SUM(B9:B17)</f>
        <v>26769375.490000002</v>
      </c>
      <c r="C8" s="59">
        <f t="shared" si="0"/>
        <v>28658452.699999999</v>
      </c>
      <c r="D8" s="59">
        <f t="shared" si="0"/>
        <v>30547531.899999999</v>
      </c>
      <c r="E8" s="59">
        <f t="shared" si="0"/>
        <v>32436607.109999999</v>
      </c>
      <c r="F8" s="59">
        <f t="shared" si="0"/>
        <v>34325684.310000002</v>
      </c>
      <c r="G8" s="59">
        <f t="shared" si="0"/>
        <v>35698711.682400003</v>
      </c>
    </row>
    <row r="9" spans="1:7" x14ac:dyDescent="0.25">
      <c r="A9" s="53" t="s">
        <v>454</v>
      </c>
      <c r="B9" s="60">
        <v>159874.04999999999</v>
      </c>
      <c r="C9" s="60">
        <v>167253.51999999999</v>
      </c>
      <c r="D9" s="60">
        <v>174632.98</v>
      </c>
      <c r="E9" s="60">
        <v>182012.45</v>
      </c>
      <c r="F9" s="60">
        <v>189391.92</v>
      </c>
      <c r="G9" s="60">
        <v>196967.59680000003</v>
      </c>
    </row>
    <row r="10" spans="1:7" x14ac:dyDescent="0.25">
      <c r="A10" s="53" t="s">
        <v>455</v>
      </c>
      <c r="B10" s="60">
        <v>0</v>
      </c>
      <c r="C10" s="60">
        <v>0</v>
      </c>
      <c r="D10" s="60">
        <v>2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456</v>
      </c>
      <c r="B11" s="60">
        <v>13311686.800000001</v>
      </c>
      <c r="C11" s="60">
        <v>13926127.66</v>
      </c>
      <c r="D11" s="60">
        <v>14540568.52</v>
      </c>
      <c r="E11" s="60">
        <v>15155009.380000001</v>
      </c>
      <c r="F11" s="60">
        <v>15769450.23</v>
      </c>
      <c r="G11" s="60">
        <v>16400228.239200002</v>
      </c>
    </row>
    <row r="12" spans="1:7" x14ac:dyDescent="0.25">
      <c r="A12" s="53" t="s">
        <v>457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3" t="s">
        <v>458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3" t="s">
        <v>459</v>
      </c>
      <c r="B14" s="60">
        <v>13297814.640000001</v>
      </c>
      <c r="C14" s="60">
        <v>14565071.52</v>
      </c>
      <c r="D14" s="60">
        <v>15832328.4</v>
      </c>
      <c r="E14" s="60">
        <v>17099585.280000001</v>
      </c>
      <c r="F14" s="60">
        <v>18366842.16</v>
      </c>
      <c r="G14" s="60">
        <v>19101515.8464</v>
      </c>
    </row>
    <row r="15" spans="1:7" x14ac:dyDescent="0.25">
      <c r="A15" s="53" t="s">
        <v>460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461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3" t="s">
        <v>462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89"/>
      <c r="B18" s="54"/>
      <c r="C18" s="54"/>
      <c r="D18" s="54"/>
      <c r="E18" s="54"/>
      <c r="F18" s="54"/>
      <c r="G18" s="54"/>
    </row>
    <row r="19" spans="1:7" x14ac:dyDescent="0.25">
      <c r="A19" s="55" t="s">
        <v>463</v>
      </c>
      <c r="B19" s="61">
        <f t="shared" ref="B19:G19" si="1">SUM(B20:B28)</f>
        <v>0</v>
      </c>
      <c r="C19" s="61">
        <f t="shared" si="1"/>
        <v>0</v>
      </c>
      <c r="D19" s="61">
        <f t="shared" si="1"/>
        <v>0</v>
      </c>
      <c r="E19" s="61">
        <f t="shared" si="1"/>
        <v>0</v>
      </c>
      <c r="F19" s="61">
        <f t="shared" si="1"/>
        <v>0</v>
      </c>
      <c r="G19" s="61">
        <f t="shared" si="1"/>
        <v>0</v>
      </c>
    </row>
    <row r="20" spans="1:7" x14ac:dyDescent="0.25">
      <c r="A20" s="53" t="s">
        <v>454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3" t="s">
        <v>455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3" t="s">
        <v>456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457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458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459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460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464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3" t="s">
        <v>462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465</v>
      </c>
      <c r="B30" s="61">
        <f t="shared" ref="B30:G30" si="2">B8+B19</f>
        <v>26769375.490000002</v>
      </c>
      <c r="C30" s="61">
        <f t="shared" si="2"/>
        <v>28658452.699999999</v>
      </c>
      <c r="D30" s="61">
        <f t="shared" si="2"/>
        <v>30547531.899999999</v>
      </c>
      <c r="E30" s="61">
        <f t="shared" si="2"/>
        <v>32436607.109999999</v>
      </c>
      <c r="F30" s="61">
        <f t="shared" si="2"/>
        <v>34325684.310000002</v>
      </c>
      <c r="G30" s="61">
        <f t="shared" si="2"/>
        <v>35698711.682400003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E6:E7"/>
    <mergeCell ref="F6:F7"/>
    <mergeCell ref="A1:G1"/>
    <mergeCell ref="A2:G2"/>
    <mergeCell ref="A3:G3"/>
    <mergeCell ref="A4:G4"/>
    <mergeCell ref="A5:G5"/>
    <mergeCell ref="G6:G7"/>
    <mergeCell ref="A6:A7"/>
    <mergeCell ref="C6:C7"/>
    <mergeCell ref="D6:D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0.31496062992125984" right="0.31496062992125984" top="0.74803149606299213" bottom="0.74803149606299213" header="0.31496062992125984" footer="0.31496062992125984"/>
  <pageSetup scale="6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8">
        <f>'Formato 7 b)'!B8</f>
        <v>26769375.490000002</v>
      </c>
      <c r="Q2" s="18">
        <f>'Formato 7 b)'!C8</f>
        <v>28658452.699999999</v>
      </c>
      <c r="R2" s="18">
        <f>'Formato 7 b)'!D8</f>
        <v>30547531.899999999</v>
      </c>
      <c r="S2" s="18">
        <f>'Formato 7 b)'!E8</f>
        <v>32436607.109999999</v>
      </c>
      <c r="T2" s="18">
        <f>'Formato 7 b)'!F8</f>
        <v>34325684.310000002</v>
      </c>
      <c r="U2" s="18">
        <f>'Formato 7 b)'!G8</f>
        <v>35698711.682400003</v>
      </c>
    </row>
    <row r="3" spans="1:21" x14ac:dyDescent="0.2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8">
        <f>'Formato 7 b)'!B9</f>
        <v>159874.04999999999</v>
      </c>
      <c r="Q3" s="18">
        <f>'Formato 7 b)'!C9</f>
        <v>167253.51999999999</v>
      </c>
      <c r="R3" s="18">
        <f>'Formato 7 b)'!D9</f>
        <v>174632.98</v>
      </c>
      <c r="S3" s="18">
        <f>'Formato 7 b)'!E9</f>
        <v>182012.45</v>
      </c>
      <c r="T3" s="18">
        <f>'Formato 7 b)'!F9</f>
        <v>189391.92</v>
      </c>
      <c r="U3" s="18">
        <f>'Formato 7 b)'!G9</f>
        <v>196967.59680000003</v>
      </c>
    </row>
    <row r="4" spans="1:21" x14ac:dyDescent="0.2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8">
        <f>'Formato 7 b)'!B10</f>
        <v>0</v>
      </c>
      <c r="Q4" s="18">
        <f>'Formato 7 b)'!C10</f>
        <v>0</v>
      </c>
      <c r="R4" s="18">
        <f>'Formato 7 b)'!D10</f>
        <v>2</v>
      </c>
      <c r="S4" s="18">
        <f>'Formato 7 b)'!E10</f>
        <v>0</v>
      </c>
      <c r="T4" s="18">
        <f>'Formato 7 b)'!F10</f>
        <v>0</v>
      </c>
      <c r="U4" s="18">
        <f>'Formato 7 b)'!G10</f>
        <v>0</v>
      </c>
    </row>
    <row r="5" spans="1:21" x14ac:dyDescent="0.2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8">
        <f>'Formato 7 b)'!B11</f>
        <v>13311686.800000001</v>
      </c>
      <c r="Q5" s="18">
        <f>'Formato 7 b)'!C11</f>
        <v>13926127.66</v>
      </c>
      <c r="R5" s="18">
        <f>'Formato 7 b)'!D11</f>
        <v>14540568.52</v>
      </c>
      <c r="S5" s="18">
        <f>'Formato 7 b)'!E11</f>
        <v>15155009.380000001</v>
      </c>
      <c r="T5" s="18">
        <f>'Formato 7 b)'!F11</f>
        <v>15769450.23</v>
      </c>
      <c r="U5" s="18">
        <f>'Formato 7 b)'!G11</f>
        <v>16400228.239200002</v>
      </c>
    </row>
    <row r="6" spans="1:21" x14ac:dyDescent="0.2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8">
        <f>'Formato 7 b)'!B12</f>
        <v>0</v>
      </c>
      <c r="Q6" s="18">
        <f>'Formato 7 b)'!C12</f>
        <v>0</v>
      </c>
      <c r="R6" s="18">
        <f>'Formato 7 b)'!D12</f>
        <v>0</v>
      </c>
      <c r="S6" s="18">
        <f>'Formato 7 b)'!E12</f>
        <v>0</v>
      </c>
      <c r="T6" s="18">
        <f>'Formato 7 b)'!F12</f>
        <v>0</v>
      </c>
      <c r="U6" s="18">
        <f>'Formato 7 b)'!G12</f>
        <v>0</v>
      </c>
    </row>
    <row r="7" spans="1:21" x14ac:dyDescent="0.2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8">
        <f>'Formato 7 b)'!B13</f>
        <v>0</v>
      </c>
      <c r="Q7" s="18">
        <f>'Formato 7 b)'!C13</f>
        <v>0</v>
      </c>
      <c r="R7" s="18">
        <f>'Formato 7 b)'!D13</f>
        <v>0</v>
      </c>
      <c r="S7" s="18">
        <f>'Formato 7 b)'!E13</f>
        <v>0</v>
      </c>
      <c r="T7" s="18">
        <f>'Formato 7 b)'!F13</f>
        <v>0</v>
      </c>
      <c r="U7" s="18">
        <f>'Formato 7 b)'!G13</f>
        <v>0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8">
        <f>'Formato 7 b)'!B14</f>
        <v>13297814.640000001</v>
      </c>
      <c r="Q8" s="18">
        <f>'Formato 7 b)'!C14</f>
        <v>14565071.52</v>
      </c>
      <c r="R8" s="18">
        <f>'Formato 7 b)'!D14</f>
        <v>15832328.4</v>
      </c>
      <c r="S8" s="18">
        <f>'Formato 7 b)'!E14</f>
        <v>17099585.280000001</v>
      </c>
      <c r="T8" s="18">
        <f>'Formato 7 b)'!F14</f>
        <v>18366842.16</v>
      </c>
      <c r="U8" s="18">
        <f>'Formato 7 b)'!G14</f>
        <v>19101515.8464</v>
      </c>
    </row>
    <row r="9" spans="1:21" x14ac:dyDescent="0.2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8">
        <f>'Formato 7 b)'!B15</f>
        <v>0</v>
      </c>
      <c r="Q9" s="18">
        <f>'Formato 7 b)'!C15</f>
        <v>0</v>
      </c>
      <c r="R9" s="18">
        <f>'Formato 7 b)'!D15</f>
        <v>0</v>
      </c>
      <c r="S9" s="18">
        <f>'Formato 7 b)'!E15</f>
        <v>0</v>
      </c>
      <c r="T9" s="18">
        <f>'Formato 7 b)'!F15</f>
        <v>0</v>
      </c>
      <c r="U9" s="18">
        <f>'Formato 7 b)'!G15</f>
        <v>0</v>
      </c>
    </row>
    <row r="10" spans="1:21" x14ac:dyDescent="0.2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8">
        <f>'Formato 7 b)'!B16</f>
        <v>0</v>
      </c>
      <c r="Q10" s="18">
        <f>'Formato 7 b)'!C16</f>
        <v>0</v>
      </c>
      <c r="R10" s="18">
        <f>'Formato 7 b)'!D16</f>
        <v>0</v>
      </c>
      <c r="S10" s="18">
        <f>'Formato 7 b)'!E16</f>
        <v>0</v>
      </c>
      <c r="T10" s="18">
        <f>'Formato 7 b)'!F16</f>
        <v>0</v>
      </c>
      <c r="U10" s="18">
        <f>'Formato 7 b)'!G16</f>
        <v>0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8">
        <f>'Formato 7 b)'!B17</f>
        <v>0</v>
      </c>
      <c r="Q11" s="18">
        <f>'Formato 7 b)'!C17</f>
        <v>0</v>
      </c>
      <c r="R11" s="18">
        <f>'Formato 7 b)'!D17</f>
        <v>0</v>
      </c>
      <c r="S11" s="18">
        <f>'Formato 7 b)'!E17</f>
        <v>0</v>
      </c>
      <c r="T11" s="18">
        <f>'Formato 7 b)'!F17</f>
        <v>0</v>
      </c>
      <c r="U11" s="18">
        <f>'Formato 7 b)'!G17</f>
        <v>0</v>
      </c>
    </row>
    <row r="12" spans="1:21" x14ac:dyDescent="0.25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8">
        <f>'Formato 7 b)'!B19</f>
        <v>0</v>
      </c>
      <c r="Q12" s="18">
        <f>'Formato 7 b)'!C19</f>
        <v>0</v>
      </c>
      <c r="R12" s="18">
        <f>'Formato 7 b)'!D19</f>
        <v>0</v>
      </c>
      <c r="S12" s="18">
        <f>'Formato 7 b)'!E19</f>
        <v>0</v>
      </c>
      <c r="T12" s="18">
        <f>'Formato 7 b)'!F19</f>
        <v>0</v>
      </c>
      <c r="U12" s="18">
        <f>'Formato 7 b)'!G19</f>
        <v>0</v>
      </c>
    </row>
    <row r="13" spans="1:21" x14ac:dyDescent="0.2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8">
        <f>'Formato 7 b)'!B20</f>
        <v>0</v>
      </c>
      <c r="Q13" s="18">
        <f>'Formato 7 b)'!C20</f>
        <v>0</v>
      </c>
      <c r="R13" s="18">
        <f>'Formato 7 b)'!D20</f>
        <v>0</v>
      </c>
      <c r="S13" s="18">
        <f>'Formato 7 b)'!E20</f>
        <v>0</v>
      </c>
      <c r="T13" s="18">
        <f>'Formato 7 b)'!F20</f>
        <v>0</v>
      </c>
      <c r="U13" s="18">
        <f>'Formato 7 b)'!G20</f>
        <v>0</v>
      </c>
    </row>
    <row r="14" spans="1:21" x14ac:dyDescent="0.2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8">
        <f>'Formato 7 b)'!B21</f>
        <v>0</v>
      </c>
      <c r="Q14" s="18">
        <f>'Formato 7 b)'!C21</f>
        <v>0</v>
      </c>
      <c r="R14" s="18">
        <f>'Formato 7 b)'!D21</f>
        <v>0</v>
      </c>
      <c r="S14" s="18">
        <f>'Formato 7 b)'!E21</f>
        <v>0</v>
      </c>
      <c r="T14" s="18">
        <f>'Formato 7 b)'!F21</f>
        <v>0</v>
      </c>
      <c r="U14" s="18">
        <f>'Formato 7 b)'!G21</f>
        <v>0</v>
      </c>
    </row>
    <row r="15" spans="1:21" x14ac:dyDescent="0.2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8">
        <f>'Formato 7 b)'!B22</f>
        <v>0</v>
      </c>
      <c r="Q15" s="18">
        <f>'Formato 7 b)'!C22</f>
        <v>0</v>
      </c>
      <c r="R15" s="18">
        <f>'Formato 7 b)'!D22</f>
        <v>0</v>
      </c>
      <c r="S15" s="18">
        <f>'Formato 7 b)'!E22</f>
        <v>0</v>
      </c>
      <c r="T15" s="18">
        <f>'Formato 7 b)'!F22</f>
        <v>0</v>
      </c>
      <c r="U15" s="18">
        <f>'Formato 7 b)'!G22</f>
        <v>0</v>
      </c>
    </row>
    <row r="16" spans="1:21" x14ac:dyDescent="0.2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8">
        <f>'Formato 7 b)'!B23</f>
        <v>0</v>
      </c>
      <c r="Q16" s="18">
        <f>'Formato 7 b)'!C23</f>
        <v>0</v>
      </c>
      <c r="R16" s="18">
        <f>'Formato 7 b)'!D23</f>
        <v>0</v>
      </c>
      <c r="S16" s="18">
        <f>'Formato 7 b)'!E23</f>
        <v>0</v>
      </c>
      <c r="T16" s="18">
        <f>'Formato 7 b)'!F23</f>
        <v>0</v>
      </c>
      <c r="U16" s="18">
        <f>'Formato 7 b)'!G23</f>
        <v>0</v>
      </c>
    </row>
    <row r="17" spans="1:21" x14ac:dyDescent="0.2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8">
        <f>'Formato 7 b)'!B24</f>
        <v>0</v>
      </c>
      <c r="Q17" s="18">
        <f>'Formato 7 b)'!C24</f>
        <v>0</v>
      </c>
      <c r="R17" s="18">
        <f>'Formato 7 b)'!D24</f>
        <v>0</v>
      </c>
      <c r="S17" s="18">
        <f>'Formato 7 b)'!E24</f>
        <v>0</v>
      </c>
      <c r="T17" s="18">
        <f>'Formato 7 b)'!F24</f>
        <v>0</v>
      </c>
      <c r="U17" s="18">
        <f>'Formato 7 b)'!G24</f>
        <v>0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8">
        <f>'Formato 7 b)'!B25</f>
        <v>0</v>
      </c>
      <c r="Q18" s="18">
        <f>'Formato 7 b)'!C25</f>
        <v>0</v>
      </c>
      <c r="R18" s="18">
        <f>'Formato 7 b)'!D25</f>
        <v>0</v>
      </c>
      <c r="S18" s="18">
        <f>'Formato 7 b)'!E25</f>
        <v>0</v>
      </c>
      <c r="T18" s="18">
        <f>'Formato 7 b)'!F25</f>
        <v>0</v>
      </c>
      <c r="U18" s="18">
        <f>'Formato 7 b)'!G25</f>
        <v>0</v>
      </c>
    </row>
    <row r="19" spans="1:21" x14ac:dyDescent="0.2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8">
        <f>'Formato 7 b)'!B26</f>
        <v>0</v>
      </c>
      <c r="Q19" s="18">
        <f>'Formato 7 b)'!C26</f>
        <v>0</v>
      </c>
      <c r="R19" s="18">
        <f>'Formato 7 b)'!D26</f>
        <v>0</v>
      </c>
      <c r="S19" s="18">
        <f>'Formato 7 b)'!E26</f>
        <v>0</v>
      </c>
      <c r="T19" s="18">
        <f>'Formato 7 b)'!F26</f>
        <v>0</v>
      </c>
      <c r="U19" s="18">
        <f>'Formato 7 b)'!G26</f>
        <v>0</v>
      </c>
    </row>
    <row r="20" spans="1:21" x14ac:dyDescent="0.2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8">
        <f>'Formato 7 b)'!B27</f>
        <v>0</v>
      </c>
      <c r="Q20" s="18">
        <f>'Formato 7 b)'!C27</f>
        <v>0</v>
      </c>
      <c r="R20" s="18">
        <f>'Formato 7 b)'!D27</f>
        <v>0</v>
      </c>
      <c r="S20" s="18">
        <f>'Formato 7 b)'!E27</f>
        <v>0</v>
      </c>
      <c r="T20" s="18">
        <f>'Formato 7 b)'!F27</f>
        <v>0</v>
      </c>
      <c r="U20" s="18">
        <f>'Formato 7 b)'!G27</f>
        <v>0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8">
        <f>'Formato 7 b)'!B28</f>
        <v>0</v>
      </c>
      <c r="Q21" s="18">
        <f>'Formato 7 b)'!C28</f>
        <v>0</v>
      </c>
      <c r="R21" s="18">
        <f>'Formato 7 b)'!D28</f>
        <v>0</v>
      </c>
      <c r="S21" s="18">
        <f>'Formato 7 b)'!E28</f>
        <v>0</v>
      </c>
      <c r="T21" s="18">
        <f>'Formato 7 b)'!F28</f>
        <v>0</v>
      </c>
      <c r="U21" s="18">
        <f>'Formato 7 b)'!G28</f>
        <v>0</v>
      </c>
    </row>
    <row r="22" spans="1:21" x14ac:dyDescent="0.25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8">
        <f>'Formato 7 b)'!B30</f>
        <v>26769375.490000002</v>
      </c>
      <c r="Q22" s="18">
        <f>'Formato 7 b)'!C30</f>
        <v>28658452.699999999</v>
      </c>
      <c r="R22" s="18">
        <f>'Formato 7 b)'!D30</f>
        <v>30547531.899999999</v>
      </c>
      <c r="S22" s="18">
        <f>'Formato 7 b)'!E30</f>
        <v>32436607.109999999</v>
      </c>
      <c r="T22" s="18">
        <f>'Formato 7 b)'!F30</f>
        <v>34325684.310000002</v>
      </c>
      <c r="U22" s="18">
        <f>'Formato 7 b)'!G30</f>
        <v>35698711.682400003</v>
      </c>
    </row>
  </sheetData>
  <sheetProtection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G47"/>
  <sheetViews>
    <sheetView showGridLines="0" topLeftCell="A11" zoomScale="80" zoomScaleNormal="80" workbookViewId="0">
      <selection activeCell="A40" sqref="A40:G40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91" customFormat="1" ht="37.5" customHeight="1" x14ac:dyDescent="0.25">
      <c r="A1" s="169" t="s">
        <v>466</v>
      </c>
      <c r="B1" s="169"/>
      <c r="C1" s="169"/>
      <c r="D1" s="169"/>
      <c r="E1" s="169"/>
      <c r="F1" s="169"/>
      <c r="G1" s="169"/>
    </row>
    <row r="2" spans="1:7" x14ac:dyDescent="0.25">
      <c r="A2" s="151" t="str">
        <f>ENTIDAD</f>
        <v>Municipio de León, Gobierno del Estado de Guanajuato</v>
      </c>
      <c r="B2" s="152"/>
      <c r="C2" s="152"/>
      <c r="D2" s="152"/>
      <c r="E2" s="152"/>
      <c r="F2" s="152"/>
      <c r="G2" s="153"/>
    </row>
    <row r="3" spans="1:7" x14ac:dyDescent="0.25">
      <c r="A3" s="154" t="s">
        <v>467</v>
      </c>
      <c r="B3" s="155"/>
      <c r="C3" s="155"/>
      <c r="D3" s="155"/>
      <c r="E3" s="155"/>
      <c r="F3" s="155"/>
      <c r="G3" s="156"/>
    </row>
    <row r="4" spans="1:7" x14ac:dyDescent="0.25">
      <c r="A4" s="160" t="s">
        <v>118</v>
      </c>
      <c r="B4" s="161"/>
      <c r="C4" s="161"/>
      <c r="D4" s="161"/>
      <c r="E4" s="161"/>
      <c r="F4" s="161"/>
      <c r="G4" s="162"/>
    </row>
    <row r="5" spans="1:7" x14ac:dyDescent="0.25">
      <c r="A5" s="185" t="s">
        <v>3288</v>
      </c>
      <c r="B5" s="183" t="str">
        <f>ANIO5R</f>
        <v>2014 ¹ (c)</v>
      </c>
      <c r="C5" s="183" t="str">
        <f>ANIO4R</f>
        <v>2015 ¹ (c)</v>
      </c>
      <c r="D5" s="183" t="str">
        <f>ANIO3R</f>
        <v>2016 ¹ (c)</v>
      </c>
      <c r="E5" s="183" t="str">
        <f>ANIO2R</f>
        <v>2017 ¹ (c)</v>
      </c>
      <c r="F5" s="183" t="str">
        <f>ANIO1R</f>
        <v>2018 ¹ (c)</v>
      </c>
      <c r="G5" s="51">
        <f>ANIO_INFORME</f>
        <v>2019</v>
      </c>
    </row>
    <row r="6" spans="1:7" ht="32.1" customHeight="1" x14ac:dyDescent="0.25">
      <c r="A6" s="186"/>
      <c r="B6" s="184"/>
      <c r="C6" s="184"/>
      <c r="D6" s="184"/>
      <c r="E6" s="184"/>
      <c r="F6" s="184"/>
      <c r="G6" s="88" t="s">
        <v>3294</v>
      </c>
    </row>
    <row r="7" spans="1:7" x14ac:dyDescent="0.25">
      <c r="A7" s="52" t="s">
        <v>468</v>
      </c>
      <c r="B7" s="59">
        <f t="shared" ref="B7:G7" si="0">SUM(B8:B19)</f>
        <v>0</v>
      </c>
      <c r="C7" s="59">
        <f t="shared" si="0"/>
        <v>66363655.439999998</v>
      </c>
      <c r="D7" s="59">
        <f t="shared" si="0"/>
        <v>77664226.510000005</v>
      </c>
      <c r="E7" s="59">
        <f t="shared" si="0"/>
        <v>130684638.52</v>
      </c>
      <c r="F7" s="59">
        <f t="shared" si="0"/>
        <v>91865035.979999989</v>
      </c>
      <c r="G7" s="59">
        <f t="shared" si="0"/>
        <v>35315988.619999997</v>
      </c>
    </row>
    <row r="8" spans="1:7" x14ac:dyDescent="0.25">
      <c r="A8" s="53" t="s">
        <v>469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3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472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3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6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3" t="s">
        <v>475</v>
      </c>
      <c r="B14" s="60">
        <v>0</v>
      </c>
      <c r="C14" s="60">
        <v>21320203.879999999</v>
      </c>
      <c r="D14" s="60">
        <v>19933482.620000001</v>
      </c>
      <c r="E14" s="60">
        <v>24453039.629999999</v>
      </c>
      <c r="F14" s="60">
        <v>26149415.789999999</v>
      </c>
      <c r="G14" s="60">
        <v>13826142.289999999</v>
      </c>
    </row>
    <row r="15" spans="1:7" x14ac:dyDescent="0.25">
      <c r="A15" s="53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3" t="s">
        <v>3298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 t="s">
        <v>478</v>
      </c>
      <c r="B18" s="60">
        <v>0</v>
      </c>
      <c r="C18" s="60">
        <v>45043451.560000002</v>
      </c>
      <c r="D18" s="60">
        <v>57730743.890000001</v>
      </c>
      <c r="E18" s="60">
        <v>106231598.89</v>
      </c>
      <c r="F18" s="60">
        <v>65715620.189999998</v>
      </c>
      <c r="G18" s="60">
        <v>21489846.329999998</v>
      </c>
    </row>
    <row r="19" spans="1:7" x14ac:dyDescent="0.25">
      <c r="A19" s="53" t="s">
        <v>479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485</v>
      </c>
      <c r="B21" s="61">
        <f t="shared" ref="B21:G21" si="1">SUM(B22:B26)</f>
        <v>0</v>
      </c>
      <c r="C21" s="61">
        <f t="shared" si="1"/>
        <v>0</v>
      </c>
      <c r="D21" s="61">
        <f t="shared" si="1"/>
        <v>0</v>
      </c>
      <c r="E21" s="61">
        <f t="shared" si="1"/>
        <v>0</v>
      </c>
      <c r="F21" s="61">
        <f t="shared" si="1"/>
        <v>0</v>
      </c>
      <c r="G21" s="61">
        <f t="shared" si="1"/>
        <v>0</v>
      </c>
    </row>
    <row r="22" spans="1:7" x14ac:dyDescent="0.25">
      <c r="A22" s="53" t="s">
        <v>480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481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482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483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484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486</v>
      </c>
      <c r="B28" s="61">
        <f t="shared" ref="B28:G28" si="2">B29</f>
        <v>0</v>
      </c>
      <c r="C28" s="61">
        <f t="shared" si="2"/>
        <v>0</v>
      </c>
      <c r="D28" s="61">
        <f t="shared" si="2"/>
        <v>0</v>
      </c>
      <c r="E28" s="61">
        <f t="shared" si="2"/>
        <v>0</v>
      </c>
      <c r="F28" s="61">
        <f t="shared" si="2"/>
        <v>0</v>
      </c>
      <c r="G28" s="61">
        <f t="shared" si="2"/>
        <v>0</v>
      </c>
    </row>
    <row r="29" spans="1:7" x14ac:dyDescent="0.25">
      <c r="A29" s="53" t="s">
        <v>269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487</v>
      </c>
      <c r="B31" s="61">
        <f t="shared" ref="B31:G31" si="3">B7+B21+B28</f>
        <v>0</v>
      </c>
      <c r="C31" s="61">
        <f t="shared" si="3"/>
        <v>66363655.439999998</v>
      </c>
      <c r="D31" s="61">
        <f t="shared" si="3"/>
        <v>77664226.510000005</v>
      </c>
      <c r="E31" s="61">
        <f t="shared" si="3"/>
        <v>130684638.52</v>
      </c>
      <c r="F31" s="61">
        <f t="shared" si="3"/>
        <v>91865035.979999989</v>
      </c>
      <c r="G31" s="61">
        <f t="shared" si="3"/>
        <v>35315988.619999997</v>
      </c>
    </row>
    <row r="32" spans="1:7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55" t="s">
        <v>271</v>
      </c>
      <c r="B33" s="54"/>
      <c r="C33" s="54"/>
      <c r="D33" s="54"/>
      <c r="E33" s="54"/>
      <c r="F33" s="54"/>
      <c r="G33" s="54"/>
    </row>
    <row r="34" spans="1:7" ht="30" x14ac:dyDescent="0.25">
      <c r="A34" s="57" t="s">
        <v>428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30" x14ac:dyDescent="0.25">
      <c r="A35" s="57" t="s">
        <v>488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55" t="s">
        <v>489</v>
      </c>
      <c r="B36" s="61">
        <f t="shared" ref="B36:G36" si="4">B34+B35</f>
        <v>0</v>
      </c>
      <c r="C36" s="61">
        <f t="shared" si="4"/>
        <v>0</v>
      </c>
      <c r="D36" s="61">
        <f t="shared" si="4"/>
        <v>0</v>
      </c>
      <c r="E36" s="61">
        <f t="shared" si="4"/>
        <v>0</v>
      </c>
      <c r="F36" s="61">
        <f t="shared" si="4"/>
        <v>0</v>
      </c>
      <c r="G36" s="61">
        <f t="shared" si="4"/>
        <v>0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90"/>
    </row>
    <row r="39" spans="1:7" ht="15" customHeight="1" x14ac:dyDescent="0.25">
      <c r="A39" s="187" t="s">
        <v>3292</v>
      </c>
      <c r="B39" s="187"/>
      <c r="C39" s="187"/>
      <c r="D39" s="187"/>
      <c r="E39" s="187"/>
      <c r="F39" s="187"/>
      <c r="G39" s="187"/>
    </row>
    <row r="40" spans="1:7" ht="15" customHeight="1" x14ac:dyDescent="0.25">
      <c r="A40" s="187" t="s">
        <v>3293</v>
      </c>
      <c r="B40" s="187"/>
      <c r="C40" s="187"/>
      <c r="D40" s="187"/>
      <c r="E40" s="187"/>
      <c r="F40" s="187"/>
      <c r="G40" s="187"/>
    </row>
    <row r="41" spans="1:7" hidden="1" x14ac:dyDescent="0.25"/>
    <row r="42" spans="1:7" ht="15" hidden="1" customHeight="1" x14ac:dyDescent="0.25"/>
    <row r="43" spans="1:7" ht="15" hidden="1" customHeight="1" x14ac:dyDescent="0.25"/>
    <row r="44" spans="1:7" ht="15" hidden="1" customHeight="1" x14ac:dyDescent="0.25"/>
    <row r="45" spans="1:7" ht="15" hidden="1" customHeight="1" x14ac:dyDescent="0.25"/>
    <row r="46" spans="1:7" ht="15" hidden="1" customHeight="1" x14ac:dyDescent="0.25"/>
    <row r="47" spans="1:7" ht="15.75" hidden="1" customHeight="1" x14ac:dyDescent="0.25"/>
  </sheetData>
  <sheetProtection password="9DCF" sheet="1" objects="1" scenarios="1"/>
  <mergeCells count="12">
    <mergeCell ref="F5:F6"/>
    <mergeCell ref="E5:E6"/>
    <mergeCell ref="D5:D6"/>
    <mergeCell ref="C5:C6"/>
    <mergeCell ref="B5:B6"/>
    <mergeCell ref="A5:A6"/>
    <mergeCell ref="A40:G40"/>
    <mergeCell ref="A1:G1"/>
    <mergeCell ref="A2:G2"/>
    <mergeCell ref="A3:G3"/>
    <mergeCell ref="A4:G4"/>
    <mergeCell ref="A39:G39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31496062992125984" right="0.31496062992125984" top="0.74803149606299213" bottom="0.74803149606299213" header="0.31496062992125984" footer="0.31496062992125984"/>
  <pageSetup paperSize="9" scale="65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IV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0</v>
      </c>
      <c r="Q2" s="18">
        <f>'Formato 7 c)'!C7</f>
        <v>66363655.439999998</v>
      </c>
      <c r="R2" s="18">
        <f>'Formato 7 c)'!D7</f>
        <v>77664226.510000005</v>
      </c>
      <c r="S2" s="18">
        <f>'Formato 7 c)'!E7</f>
        <v>130684638.52</v>
      </c>
      <c r="T2" s="18">
        <f>'Formato 7 c)'!F7</f>
        <v>91865035.979999989</v>
      </c>
      <c r="U2" s="18">
        <f>'Formato 7 c)'!G7</f>
        <v>35315988.619999997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8">
        <f>'Formato 7 c)'!B8</f>
        <v>0</v>
      </c>
      <c r="Q3" s="18">
        <f>'Formato 7 c)'!C8</f>
        <v>0</v>
      </c>
      <c r="R3" s="18">
        <f>'Formato 7 c)'!D8</f>
        <v>0</v>
      </c>
      <c r="S3" s="18">
        <f>'Formato 7 c)'!E8</f>
        <v>0</v>
      </c>
      <c r="T3" s="18">
        <f>'Formato 7 c)'!F8</f>
        <v>0</v>
      </c>
      <c r="U3" s="18">
        <f>'Formato 7 c)'!G8</f>
        <v>0</v>
      </c>
    </row>
    <row r="4" spans="1:21" x14ac:dyDescent="0.25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8">
        <f>'Formato 7 c)'!B9</f>
        <v>0</v>
      </c>
      <c r="Q4" s="18">
        <f>'Formato 7 c)'!C9</f>
        <v>0</v>
      </c>
      <c r="R4" s="18">
        <f>'Formato 7 c)'!D9</f>
        <v>0</v>
      </c>
      <c r="S4" s="18">
        <f>'Formato 7 c)'!E9</f>
        <v>0</v>
      </c>
      <c r="T4" s="18">
        <f>'Formato 7 c)'!F9</f>
        <v>0</v>
      </c>
      <c r="U4" s="18">
        <f>'Formato 7 c)'!G9</f>
        <v>0</v>
      </c>
    </row>
    <row r="5" spans="1:21" x14ac:dyDescent="0.25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8">
        <f>'Formato 7 c)'!B10</f>
        <v>0</v>
      </c>
      <c r="Q5" s="18">
        <f>'Formato 7 c)'!C10</f>
        <v>0</v>
      </c>
      <c r="R5" s="18">
        <f>'Formato 7 c)'!D10</f>
        <v>0</v>
      </c>
      <c r="S5" s="18">
        <f>'Formato 7 c)'!E10</f>
        <v>0</v>
      </c>
      <c r="T5" s="18">
        <f>'Formato 7 c)'!F10</f>
        <v>0</v>
      </c>
      <c r="U5" s="18">
        <f>'Formato 7 c)'!G10</f>
        <v>0</v>
      </c>
    </row>
    <row r="6" spans="1:21" x14ac:dyDescent="0.25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8">
        <f>'Formato 7 c)'!B11</f>
        <v>0</v>
      </c>
      <c r="Q6" s="18">
        <f>'Formato 7 c)'!C11</f>
        <v>0</v>
      </c>
      <c r="R6" s="18">
        <f>'Formato 7 c)'!D11</f>
        <v>0</v>
      </c>
      <c r="S6" s="18">
        <f>'Formato 7 c)'!E11</f>
        <v>0</v>
      </c>
      <c r="T6" s="18">
        <f>'Formato 7 c)'!F11</f>
        <v>0</v>
      </c>
      <c r="U6" s="18">
        <f>'Formato 7 c)'!G11</f>
        <v>0</v>
      </c>
    </row>
    <row r="7" spans="1:21" x14ac:dyDescent="0.25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8">
        <f>'Formato 7 c)'!B12</f>
        <v>0</v>
      </c>
      <c r="Q7" s="18">
        <f>'Formato 7 c)'!C12</f>
        <v>0</v>
      </c>
      <c r="R7" s="18">
        <f>'Formato 7 c)'!D12</f>
        <v>0</v>
      </c>
      <c r="S7" s="18">
        <f>'Formato 7 c)'!E12</f>
        <v>0</v>
      </c>
      <c r="T7" s="18">
        <f>'Formato 7 c)'!F12</f>
        <v>0</v>
      </c>
      <c r="U7" s="18">
        <f>'Formato 7 c)'!G12</f>
        <v>0</v>
      </c>
    </row>
    <row r="8" spans="1:21" x14ac:dyDescent="0.25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8">
        <f>'Formato 7 c)'!B13</f>
        <v>0</v>
      </c>
      <c r="Q8" s="18">
        <f>'Formato 7 c)'!C13</f>
        <v>0</v>
      </c>
      <c r="R8" s="18">
        <f>'Formato 7 c)'!D13</f>
        <v>0</v>
      </c>
      <c r="S8" s="18">
        <f>'Formato 7 c)'!E13</f>
        <v>0</v>
      </c>
      <c r="T8" s="18">
        <f>'Formato 7 c)'!F13</f>
        <v>0</v>
      </c>
      <c r="U8" s="18">
        <f>'Formato 7 c)'!G13</f>
        <v>0</v>
      </c>
    </row>
    <row r="9" spans="1:21" x14ac:dyDescent="0.25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8">
        <f>'Formato 7 c)'!B14</f>
        <v>0</v>
      </c>
      <c r="Q9" s="18">
        <f>'Formato 7 c)'!C14</f>
        <v>21320203.879999999</v>
      </c>
      <c r="R9" s="18">
        <f>'Formato 7 c)'!D14</f>
        <v>19933482.620000001</v>
      </c>
      <c r="S9" s="18">
        <f>'Formato 7 c)'!E14</f>
        <v>24453039.629999999</v>
      </c>
      <c r="T9" s="18">
        <f>'Formato 7 c)'!F14</f>
        <v>26149415.789999999</v>
      </c>
      <c r="U9" s="18">
        <f>'Formato 7 c)'!G14</f>
        <v>13826142.289999999</v>
      </c>
    </row>
    <row r="10" spans="1:21" x14ac:dyDescent="0.25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8">
        <f>'Formato 7 c)'!B15</f>
        <v>0</v>
      </c>
      <c r="Q10" s="18">
        <f>'Formato 7 c)'!C15</f>
        <v>0</v>
      </c>
      <c r="R10" s="18">
        <f>'Formato 7 c)'!D15</f>
        <v>0</v>
      </c>
      <c r="S10" s="18">
        <f>'Formato 7 c)'!E15</f>
        <v>0</v>
      </c>
      <c r="T10" s="18">
        <f>'Formato 7 c)'!F15</f>
        <v>0</v>
      </c>
      <c r="U10" s="18">
        <f>'Formato 7 c)'!G15</f>
        <v>0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8">
        <f>'Formato 7 c)'!B16</f>
        <v>0</v>
      </c>
      <c r="Q11" s="18">
        <f>'Formato 7 c)'!C16</f>
        <v>0</v>
      </c>
      <c r="R11" s="18">
        <f>'Formato 7 c)'!D16</f>
        <v>0</v>
      </c>
      <c r="S11" s="18">
        <f>'Formato 7 c)'!E16</f>
        <v>0</v>
      </c>
      <c r="T11" s="18">
        <f>'Formato 7 c)'!F16</f>
        <v>0</v>
      </c>
      <c r="U11" s="18">
        <f>'Formato 7 c)'!G16</f>
        <v>0</v>
      </c>
    </row>
    <row r="12" spans="1:21" x14ac:dyDescent="0.25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8">
        <f>'Formato 7 c)'!B17</f>
        <v>0</v>
      </c>
      <c r="Q12" s="18">
        <f>'Formato 7 c)'!C17</f>
        <v>0</v>
      </c>
      <c r="R12" s="18">
        <f>'Formato 7 c)'!D17</f>
        <v>0</v>
      </c>
      <c r="S12" s="18">
        <f>'Formato 7 c)'!E17</f>
        <v>0</v>
      </c>
      <c r="T12" s="18">
        <f>'Formato 7 c)'!F17</f>
        <v>0</v>
      </c>
      <c r="U12" s="18">
        <f>'Formato 7 c)'!G17</f>
        <v>0</v>
      </c>
    </row>
    <row r="13" spans="1:21" x14ac:dyDescent="0.25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8">
        <f>'Formato 7 c)'!B18</f>
        <v>0</v>
      </c>
      <c r="Q13" s="18">
        <f>'Formato 7 c)'!C18</f>
        <v>45043451.560000002</v>
      </c>
      <c r="R13" s="18">
        <f>'Formato 7 c)'!D18</f>
        <v>57730743.890000001</v>
      </c>
      <c r="S13" s="18">
        <f>'Formato 7 c)'!E18</f>
        <v>106231598.89</v>
      </c>
      <c r="T13" s="18">
        <f>'Formato 7 c)'!F18</f>
        <v>65715620.189999998</v>
      </c>
      <c r="U13" s="18">
        <f>'Formato 7 c)'!G18</f>
        <v>21489846.329999998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8">
        <f>'Formato 7 c)'!B19</f>
        <v>0</v>
      </c>
      <c r="Q14" s="18">
        <f>'Formato 7 c)'!C19</f>
        <v>0</v>
      </c>
      <c r="R14" s="18">
        <f>'Formato 7 c)'!D19</f>
        <v>0</v>
      </c>
      <c r="S14" s="18">
        <f>'Formato 7 c)'!E19</f>
        <v>0</v>
      </c>
      <c r="T14" s="18">
        <f>'Formato 7 c)'!F19</f>
        <v>0</v>
      </c>
      <c r="U14" s="18">
        <f>'Formato 7 c)'!G19</f>
        <v>0</v>
      </c>
    </row>
    <row r="15" spans="1:21" x14ac:dyDescent="0.25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8">
        <f>'Formato 7 c)'!B21</f>
        <v>0</v>
      </c>
      <c r="Q15" s="18">
        <f>'Formato 7 c)'!C21</f>
        <v>0</v>
      </c>
      <c r="R15" s="18">
        <f>'Formato 7 c)'!D21</f>
        <v>0</v>
      </c>
      <c r="S15" s="18">
        <f>'Formato 7 c)'!E21</f>
        <v>0</v>
      </c>
      <c r="T15" s="18">
        <f>'Formato 7 c)'!F21</f>
        <v>0</v>
      </c>
      <c r="U15" s="18">
        <f>'Formato 7 c)'!G21</f>
        <v>0</v>
      </c>
    </row>
    <row r="16" spans="1:21" x14ac:dyDescent="0.25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8">
        <f>'Formato 7 c)'!B22</f>
        <v>0</v>
      </c>
      <c r="Q16" s="18">
        <f>'Formato 7 c)'!C22</f>
        <v>0</v>
      </c>
      <c r="R16" s="18">
        <f>'Formato 7 c)'!D22</f>
        <v>0</v>
      </c>
      <c r="S16" s="18">
        <f>'Formato 7 c)'!E22</f>
        <v>0</v>
      </c>
      <c r="T16" s="18">
        <f>'Formato 7 c)'!F22</f>
        <v>0</v>
      </c>
      <c r="U16" s="18">
        <f>'Formato 7 c)'!G22</f>
        <v>0</v>
      </c>
    </row>
    <row r="17" spans="1:21" x14ac:dyDescent="0.25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8">
        <f>'Formato 7 c)'!B23</f>
        <v>0</v>
      </c>
      <c r="Q17" s="18">
        <f>'Formato 7 c)'!C23</f>
        <v>0</v>
      </c>
      <c r="R17" s="18">
        <f>'Formato 7 c)'!D23</f>
        <v>0</v>
      </c>
      <c r="S17" s="18">
        <f>'Formato 7 c)'!E23</f>
        <v>0</v>
      </c>
      <c r="T17" s="18">
        <f>'Formato 7 c)'!F23</f>
        <v>0</v>
      </c>
      <c r="U17" s="18">
        <f>'Formato 7 c)'!G23</f>
        <v>0</v>
      </c>
    </row>
    <row r="18" spans="1:21" x14ac:dyDescent="0.25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8">
        <f>'Formato 7 c)'!B24</f>
        <v>0</v>
      </c>
      <c r="Q18" s="18">
        <f>'Formato 7 c)'!C24</f>
        <v>0</v>
      </c>
      <c r="R18" s="18">
        <f>'Formato 7 c)'!D24</f>
        <v>0</v>
      </c>
      <c r="S18" s="18">
        <f>'Formato 7 c)'!E24</f>
        <v>0</v>
      </c>
      <c r="T18" s="18">
        <f>'Formato 7 c)'!F24</f>
        <v>0</v>
      </c>
      <c r="U18" s="18">
        <f>'Formato 7 c)'!G24</f>
        <v>0</v>
      </c>
    </row>
    <row r="19" spans="1:21" x14ac:dyDescent="0.25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8">
        <f>'Formato 7 c)'!B25</f>
        <v>0</v>
      </c>
      <c r="Q19" s="18">
        <f>'Formato 7 c)'!C25</f>
        <v>0</v>
      </c>
      <c r="R19" s="18">
        <f>'Formato 7 c)'!D25</f>
        <v>0</v>
      </c>
      <c r="S19" s="18">
        <f>'Formato 7 c)'!E25</f>
        <v>0</v>
      </c>
      <c r="T19" s="18">
        <f>'Formato 7 c)'!F25</f>
        <v>0</v>
      </c>
      <c r="U19" s="18">
        <f>'Formato 7 c)'!G25</f>
        <v>0</v>
      </c>
    </row>
    <row r="20" spans="1:21" x14ac:dyDescent="0.25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8">
        <f>'Formato 7 c)'!B26</f>
        <v>0</v>
      </c>
      <c r="Q20" s="18">
        <f>'Formato 7 c)'!C26</f>
        <v>0</v>
      </c>
      <c r="R20" s="18">
        <f>'Formato 7 c)'!D26</f>
        <v>0</v>
      </c>
      <c r="S20" s="18">
        <f>'Formato 7 c)'!E26</f>
        <v>0</v>
      </c>
      <c r="T20" s="18">
        <f>'Formato 7 c)'!F26</f>
        <v>0</v>
      </c>
      <c r="U20" s="18">
        <f>'Formato 7 c)'!G26</f>
        <v>0</v>
      </c>
    </row>
    <row r="21" spans="1:21" x14ac:dyDescent="0.25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8">
        <f>'Formato 7 c)'!B28</f>
        <v>0</v>
      </c>
      <c r="Q21" s="18">
        <f>'Formato 7 c)'!C28</f>
        <v>0</v>
      </c>
      <c r="R21" s="18">
        <f>'Formato 7 c)'!D28</f>
        <v>0</v>
      </c>
      <c r="S21" s="18">
        <f>'Formato 7 c)'!E28</f>
        <v>0</v>
      </c>
      <c r="T21" s="18">
        <f>'Formato 7 c)'!F28</f>
        <v>0</v>
      </c>
      <c r="U21" s="18">
        <f>'Formato 7 c)'!G28</f>
        <v>0</v>
      </c>
    </row>
    <row r="22" spans="1:21" x14ac:dyDescent="0.25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8">
        <f>'Formato 7 c)'!B29</f>
        <v>0</v>
      </c>
      <c r="Q22" s="18">
        <f>'Formato 7 c)'!C29</f>
        <v>0</v>
      </c>
      <c r="R22" s="18">
        <f>'Formato 7 c)'!D29</f>
        <v>0</v>
      </c>
      <c r="S22" s="18">
        <f>'Formato 7 c)'!E29</f>
        <v>0</v>
      </c>
      <c r="T22" s="18">
        <f>'Formato 7 c)'!F29</f>
        <v>0</v>
      </c>
      <c r="U22" s="18">
        <f>'Formato 7 c)'!G29</f>
        <v>0</v>
      </c>
    </row>
    <row r="23" spans="1:21" x14ac:dyDescent="0.25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8">
        <f>'Formato 7 c)'!B31</f>
        <v>0</v>
      </c>
      <c r="Q23" s="18">
        <f>'Formato 7 c)'!C31</f>
        <v>66363655.439999998</v>
      </c>
      <c r="R23" s="18">
        <f>'Formato 7 c)'!D31</f>
        <v>77664226.510000005</v>
      </c>
      <c r="S23" s="18">
        <f>'Formato 7 c)'!E31</f>
        <v>130684638.52</v>
      </c>
      <c r="T23" s="18">
        <f>'Formato 7 c)'!F31</f>
        <v>91865035.979999989</v>
      </c>
      <c r="U23" s="18">
        <f>'Formato 7 c)'!G31</f>
        <v>35315988.619999997</v>
      </c>
    </row>
    <row r="24" spans="1:21" x14ac:dyDescent="0.2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8">
        <f>'Formato 7 c)'!B34</f>
        <v>0</v>
      </c>
      <c r="Q25" s="18">
        <f>'Formato 7 c)'!C34</f>
        <v>0</v>
      </c>
      <c r="R25" s="18">
        <f>'Formato 7 c)'!D34</f>
        <v>0</v>
      </c>
      <c r="S25" s="18">
        <f>'Formato 7 c)'!E34</f>
        <v>0</v>
      </c>
      <c r="T25" s="18">
        <f>'Formato 7 c)'!F34</f>
        <v>0</v>
      </c>
      <c r="U25" s="18">
        <f>'Formato 7 c)'!G34</f>
        <v>0</v>
      </c>
    </row>
    <row r="26" spans="1:21" x14ac:dyDescent="0.25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8">
        <f>'Formato 7 c)'!B35</f>
        <v>0</v>
      </c>
      <c r="Q26" s="18">
        <f>'Formato 7 c)'!C35</f>
        <v>0</v>
      </c>
      <c r="R26" s="18">
        <f>'Formato 7 c)'!D35</f>
        <v>0</v>
      </c>
      <c r="S26" s="18">
        <f>'Formato 7 c)'!E35</f>
        <v>0</v>
      </c>
      <c r="T26" s="18">
        <f>'Formato 7 c)'!F35</f>
        <v>0</v>
      </c>
      <c r="U26" s="18">
        <f>'Formato 7 c)'!G35</f>
        <v>0</v>
      </c>
    </row>
    <row r="27" spans="1:21" x14ac:dyDescent="0.25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8">
        <f>'Formato 7 c)'!B36</f>
        <v>0</v>
      </c>
      <c r="Q27" s="18">
        <f>'Formato 7 c)'!C36</f>
        <v>0</v>
      </c>
      <c r="R27" s="18">
        <f>'Formato 7 c)'!D36</f>
        <v>0</v>
      </c>
      <c r="S27" s="18">
        <f>'Formato 7 c)'!E36</f>
        <v>0</v>
      </c>
      <c r="T27" s="18">
        <f>'Formato 7 c)'!F36</f>
        <v>0</v>
      </c>
      <c r="U27" s="18">
        <f>'Formato 7 c)'!G36</f>
        <v>0</v>
      </c>
    </row>
  </sheetData>
  <sheetProtection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G33"/>
  <sheetViews>
    <sheetView showGridLines="0" topLeftCell="A18" zoomScale="90" zoomScaleNormal="90" workbookViewId="0">
      <selection activeCell="G29" sqref="G29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91" customFormat="1" ht="37.5" customHeight="1" x14ac:dyDescent="0.25">
      <c r="A1" s="169" t="s">
        <v>490</v>
      </c>
      <c r="B1" s="169"/>
      <c r="C1" s="169"/>
      <c r="D1" s="169"/>
      <c r="E1" s="169"/>
      <c r="F1" s="169"/>
      <c r="G1" s="169"/>
    </row>
    <row r="2" spans="1:7" x14ac:dyDescent="0.25">
      <c r="A2" s="151" t="str">
        <f>ENTIDAD</f>
        <v>Municipio de León, Gobierno del Estado de Guanajuato</v>
      </c>
      <c r="B2" s="152"/>
      <c r="C2" s="152"/>
      <c r="D2" s="152"/>
      <c r="E2" s="152"/>
      <c r="F2" s="152"/>
      <c r="G2" s="153"/>
    </row>
    <row r="3" spans="1:7" x14ac:dyDescent="0.25">
      <c r="A3" s="154" t="s">
        <v>491</v>
      </c>
      <c r="B3" s="155"/>
      <c r="C3" s="155"/>
      <c r="D3" s="155"/>
      <c r="E3" s="155"/>
      <c r="F3" s="155"/>
      <c r="G3" s="156"/>
    </row>
    <row r="4" spans="1:7" x14ac:dyDescent="0.25">
      <c r="A4" s="160" t="s">
        <v>118</v>
      </c>
      <c r="B4" s="161"/>
      <c r="C4" s="161"/>
      <c r="D4" s="161"/>
      <c r="E4" s="161"/>
      <c r="F4" s="161"/>
      <c r="G4" s="162"/>
    </row>
    <row r="5" spans="1:7" x14ac:dyDescent="0.25">
      <c r="A5" s="188" t="s">
        <v>3142</v>
      </c>
      <c r="B5" s="183" t="str">
        <f>ANIO5R</f>
        <v>2014 ¹ (c)</v>
      </c>
      <c r="C5" s="183" t="str">
        <f>ANIO4R</f>
        <v>2015 ¹ (c)</v>
      </c>
      <c r="D5" s="183" t="str">
        <f>ANIO3R</f>
        <v>2016 ¹ (c)</v>
      </c>
      <c r="E5" s="183" t="str">
        <f>ANIO2R</f>
        <v>2017 ¹ (c)</v>
      </c>
      <c r="F5" s="183" t="str">
        <f>ANIO1R</f>
        <v>2018 ¹ (c)</v>
      </c>
      <c r="G5" s="51">
        <f>ANIO_INFORME</f>
        <v>2019</v>
      </c>
    </row>
    <row r="6" spans="1:7" ht="32.1" customHeight="1" x14ac:dyDescent="0.25">
      <c r="A6" s="189"/>
      <c r="B6" s="184"/>
      <c r="C6" s="184"/>
      <c r="D6" s="184"/>
      <c r="E6" s="184"/>
      <c r="F6" s="184"/>
      <c r="G6" s="88" t="s">
        <v>3295</v>
      </c>
    </row>
    <row r="7" spans="1:7" x14ac:dyDescent="0.25">
      <c r="A7" s="52" t="s">
        <v>492</v>
      </c>
      <c r="B7" s="59">
        <f t="shared" ref="B7:G7" si="0">SUM(B8:B16)</f>
        <v>0</v>
      </c>
      <c r="C7" s="59">
        <f t="shared" si="0"/>
        <v>40645365.980000004</v>
      </c>
      <c r="D7" s="59">
        <f t="shared" si="0"/>
        <v>46338961.770000003</v>
      </c>
      <c r="E7" s="59">
        <f t="shared" si="0"/>
        <v>87657478</v>
      </c>
      <c r="F7" s="59">
        <f t="shared" si="0"/>
        <v>50645529</v>
      </c>
      <c r="G7" s="59">
        <f t="shared" si="0"/>
        <v>35226131.359999999</v>
      </c>
    </row>
    <row r="8" spans="1:7" x14ac:dyDescent="0.25">
      <c r="A8" s="53" t="s">
        <v>454</v>
      </c>
      <c r="B8" s="60">
        <v>0</v>
      </c>
      <c r="C8" s="60">
        <v>107311.66</v>
      </c>
      <c r="D8" s="60">
        <v>128436.67</v>
      </c>
      <c r="E8" s="60">
        <v>132906</v>
      </c>
      <c r="F8" s="60">
        <v>129865.92</v>
      </c>
      <c r="G8" s="60">
        <v>73920.08</v>
      </c>
    </row>
    <row r="9" spans="1:7" x14ac:dyDescent="0.25">
      <c r="A9" s="53" t="s">
        <v>455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456</v>
      </c>
      <c r="B10" s="60">
        <v>0</v>
      </c>
      <c r="C10" s="60">
        <v>9742623.1500000004</v>
      </c>
      <c r="D10" s="60">
        <v>11688776.5</v>
      </c>
      <c r="E10" s="60">
        <v>11066230</v>
      </c>
      <c r="F10" s="60">
        <v>14624915.82</v>
      </c>
      <c r="G10" s="60">
        <v>6112612.6799999997</v>
      </c>
    </row>
    <row r="11" spans="1:7" x14ac:dyDescent="0.25">
      <c r="A11" s="53" t="s">
        <v>457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3" t="s">
        <v>458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3" t="s">
        <v>459</v>
      </c>
      <c r="B13" s="60">
        <v>0</v>
      </c>
      <c r="C13" s="60">
        <v>30795431.170000002</v>
      </c>
      <c r="D13" s="60">
        <v>34521748.600000001</v>
      </c>
      <c r="E13" s="60">
        <v>76458342</v>
      </c>
      <c r="F13" s="60">
        <v>35890747.259999998</v>
      </c>
      <c r="G13" s="60">
        <v>29039598.600000001</v>
      </c>
    </row>
    <row r="14" spans="1:7" x14ac:dyDescent="0.25">
      <c r="A14" s="53" t="s">
        <v>460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3" t="s">
        <v>461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462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4"/>
      <c r="B17" s="54"/>
      <c r="C17" s="54"/>
      <c r="D17" s="54"/>
      <c r="E17" s="54"/>
      <c r="F17" s="54"/>
      <c r="G17" s="54"/>
    </row>
    <row r="18" spans="1:7" x14ac:dyDescent="0.25">
      <c r="A18" s="55" t="s">
        <v>493</v>
      </c>
      <c r="B18" s="61">
        <f t="shared" ref="B18:G18" si="1">SUM(B19:B27)</f>
        <v>0</v>
      </c>
      <c r="C18" s="61">
        <f t="shared" si="1"/>
        <v>0</v>
      </c>
      <c r="D18" s="61">
        <f t="shared" si="1"/>
        <v>0</v>
      </c>
      <c r="E18" s="61">
        <f t="shared" si="1"/>
        <v>0</v>
      </c>
      <c r="F18" s="61">
        <f t="shared" si="1"/>
        <v>0</v>
      </c>
      <c r="G18" s="61">
        <f t="shared" si="1"/>
        <v>0</v>
      </c>
    </row>
    <row r="19" spans="1:7" x14ac:dyDescent="0.25">
      <c r="A19" s="53" t="s">
        <v>454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3" t="s">
        <v>455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3" t="s">
        <v>456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3" t="s">
        <v>457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458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459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460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464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462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494</v>
      </c>
      <c r="B29" s="60">
        <f t="shared" ref="B29:G29" si="2">B7+B18</f>
        <v>0</v>
      </c>
      <c r="C29" s="60">
        <f t="shared" si="2"/>
        <v>40645365.980000004</v>
      </c>
      <c r="D29" s="60">
        <f t="shared" si="2"/>
        <v>46338961.770000003</v>
      </c>
      <c r="E29" s="60">
        <f t="shared" si="2"/>
        <v>87657478</v>
      </c>
      <c r="F29" s="60">
        <f t="shared" si="2"/>
        <v>50645529</v>
      </c>
      <c r="G29" s="60">
        <f t="shared" si="2"/>
        <v>35226131.359999999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90"/>
    </row>
    <row r="32" spans="1:7" x14ac:dyDescent="0.25">
      <c r="A32" s="187" t="s">
        <v>3292</v>
      </c>
      <c r="B32" s="187"/>
      <c r="C32" s="187"/>
      <c r="D32" s="187"/>
      <c r="E32" s="187"/>
      <c r="F32" s="187"/>
      <c r="G32" s="187"/>
    </row>
    <row r="33" spans="1:7" x14ac:dyDescent="0.25">
      <c r="A33" s="187" t="s">
        <v>3293</v>
      </c>
      <c r="B33" s="187"/>
      <c r="C33" s="187"/>
      <c r="D33" s="187"/>
      <c r="E33" s="187"/>
      <c r="F33" s="187"/>
      <c r="G33" s="187"/>
    </row>
  </sheetData>
  <sheetProtection password="93CF" sheet="1" objects="1" scenarios="1"/>
  <mergeCells count="12">
    <mergeCell ref="A5:A6"/>
    <mergeCell ref="B5:B6"/>
    <mergeCell ref="C5:C6"/>
    <mergeCell ref="D5:D6"/>
    <mergeCell ref="E5:E6"/>
    <mergeCell ref="F5:F6"/>
    <mergeCell ref="A33:G33"/>
    <mergeCell ref="A1:G1"/>
    <mergeCell ref="A2:G2"/>
    <mergeCell ref="A3:G3"/>
    <mergeCell ref="A4:G4"/>
    <mergeCell ref="A32:G32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0.31496062992125984" right="0.31496062992125984" top="0.74803149606299213" bottom="0.74803149606299213" header="0.31496062992125984" footer="0.31496062992125984"/>
  <pageSetup scale="6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8">
        <f>'Formato 7 d)'!B7</f>
        <v>0</v>
      </c>
      <c r="Q2" s="18">
        <f>'Formato 7 d)'!C7</f>
        <v>40645365.980000004</v>
      </c>
      <c r="R2" s="18">
        <f>'Formato 7 d)'!D7</f>
        <v>46338961.770000003</v>
      </c>
      <c r="S2" s="18">
        <f>'Formato 7 d)'!E7</f>
        <v>87657478</v>
      </c>
      <c r="T2" s="18">
        <f>'Formato 7 d)'!F7</f>
        <v>50645529</v>
      </c>
      <c r="U2" s="18">
        <f>'Formato 7 d)'!G7</f>
        <v>35226131.359999999</v>
      </c>
    </row>
    <row r="3" spans="1:21" x14ac:dyDescent="0.2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8">
        <f>'Formato 7 d)'!B8</f>
        <v>0</v>
      </c>
      <c r="Q3" s="18">
        <f>'Formato 7 d)'!C8</f>
        <v>107311.66</v>
      </c>
      <c r="R3" s="18">
        <f>'Formato 7 d)'!D8</f>
        <v>128436.67</v>
      </c>
      <c r="S3" s="18">
        <f>'Formato 7 d)'!E8</f>
        <v>132906</v>
      </c>
      <c r="T3" s="18">
        <f>'Formato 7 d)'!F8</f>
        <v>129865.92</v>
      </c>
      <c r="U3" s="18">
        <f>'Formato 7 d)'!G8</f>
        <v>73920.08</v>
      </c>
    </row>
    <row r="4" spans="1:21" x14ac:dyDescent="0.2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8">
        <f>'Formato 7 d)'!B9</f>
        <v>0</v>
      </c>
      <c r="Q4" s="18">
        <f>'Formato 7 d)'!C9</f>
        <v>0</v>
      </c>
      <c r="R4" s="18">
        <f>'Formato 7 d)'!D9</f>
        <v>0</v>
      </c>
      <c r="S4" s="18">
        <f>'Formato 7 d)'!E9</f>
        <v>0</v>
      </c>
      <c r="T4" s="18">
        <f>'Formato 7 d)'!F9</f>
        <v>0</v>
      </c>
      <c r="U4" s="18">
        <f>'Formato 7 d)'!G9</f>
        <v>0</v>
      </c>
    </row>
    <row r="5" spans="1:21" x14ac:dyDescent="0.2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8">
        <f>'Formato 7 d)'!B10</f>
        <v>0</v>
      </c>
      <c r="Q5" s="18">
        <f>'Formato 7 d)'!C10</f>
        <v>9742623.1500000004</v>
      </c>
      <c r="R5" s="18">
        <f>'Formato 7 d)'!D10</f>
        <v>11688776.5</v>
      </c>
      <c r="S5" s="18">
        <f>'Formato 7 d)'!E10</f>
        <v>11066230</v>
      </c>
      <c r="T5" s="18">
        <f>'Formato 7 d)'!F10</f>
        <v>14624915.82</v>
      </c>
      <c r="U5" s="18">
        <f>'Formato 7 d)'!G10</f>
        <v>6112612.6799999997</v>
      </c>
    </row>
    <row r="6" spans="1:21" x14ac:dyDescent="0.2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8">
        <f>'Formato 7 d)'!B11</f>
        <v>0</v>
      </c>
      <c r="Q6" s="18">
        <f>'Formato 7 d)'!C11</f>
        <v>0</v>
      </c>
      <c r="R6" s="18">
        <f>'Formato 7 d)'!D11</f>
        <v>0</v>
      </c>
      <c r="S6" s="18">
        <f>'Formato 7 d)'!E11</f>
        <v>0</v>
      </c>
      <c r="T6" s="18">
        <f>'Formato 7 d)'!F11</f>
        <v>0</v>
      </c>
      <c r="U6" s="18">
        <f>'Formato 7 d)'!G11</f>
        <v>0</v>
      </c>
    </row>
    <row r="7" spans="1:21" x14ac:dyDescent="0.2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8">
        <f>'Formato 7 d)'!B12</f>
        <v>0</v>
      </c>
      <c r="Q7" s="18">
        <f>'Formato 7 d)'!C12</f>
        <v>0</v>
      </c>
      <c r="R7" s="18">
        <f>'Formato 7 d)'!D12</f>
        <v>0</v>
      </c>
      <c r="S7" s="18">
        <f>'Formato 7 d)'!E12</f>
        <v>0</v>
      </c>
      <c r="T7" s="18">
        <f>'Formato 7 d)'!F12</f>
        <v>0</v>
      </c>
      <c r="U7" s="18">
        <f>'Formato 7 d)'!G12</f>
        <v>0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8">
        <f>'Formato 7 d)'!B13</f>
        <v>0</v>
      </c>
      <c r="Q8" s="18">
        <f>'Formato 7 d)'!C13</f>
        <v>30795431.170000002</v>
      </c>
      <c r="R8" s="18">
        <f>'Formato 7 d)'!D13</f>
        <v>34521748.600000001</v>
      </c>
      <c r="S8" s="18">
        <f>'Formato 7 d)'!E13</f>
        <v>76458342</v>
      </c>
      <c r="T8" s="18">
        <f>'Formato 7 d)'!F13</f>
        <v>35890747.259999998</v>
      </c>
      <c r="U8" s="18">
        <f>'Formato 7 d)'!G13</f>
        <v>29039598.600000001</v>
      </c>
    </row>
    <row r="9" spans="1:21" x14ac:dyDescent="0.2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8">
        <f>'Formato 7 d)'!B14</f>
        <v>0</v>
      </c>
      <c r="Q9" s="18">
        <f>'Formato 7 d)'!C14</f>
        <v>0</v>
      </c>
      <c r="R9" s="18">
        <f>'Formato 7 d)'!D14</f>
        <v>0</v>
      </c>
      <c r="S9" s="18">
        <f>'Formato 7 d)'!E14</f>
        <v>0</v>
      </c>
      <c r="T9" s="18">
        <f>'Formato 7 d)'!F14</f>
        <v>0</v>
      </c>
      <c r="U9" s="18">
        <f>'Formato 7 d)'!G14</f>
        <v>0</v>
      </c>
    </row>
    <row r="10" spans="1:21" x14ac:dyDescent="0.2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8">
        <f>'Formato 7 d)'!B15</f>
        <v>0</v>
      </c>
      <c r="Q10" s="18">
        <f>'Formato 7 d)'!C15</f>
        <v>0</v>
      </c>
      <c r="R10" s="18">
        <f>'Formato 7 d)'!D15</f>
        <v>0</v>
      </c>
      <c r="S10" s="18">
        <f>'Formato 7 d)'!E15</f>
        <v>0</v>
      </c>
      <c r="T10" s="18">
        <f>'Formato 7 d)'!F15</f>
        <v>0</v>
      </c>
      <c r="U10" s="18">
        <f>'Formato 7 d)'!G15</f>
        <v>0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8">
        <f>'Formato 7 d)'!B16</f>
        <v>0</v>
      </c>
      <c r="Q11" s="18">
        <f>'Formato 7 d)'!C16</f>
        <v>0</v>
      </c>
      <c r="R11" s="18">
        <f>'Formato 7 d)'!D16</f>
        <v>0</v>
      </c>
      <c r="S11" s="18">
        <f>'Formato 7 d)'!E16</f>
        <v>0</v>
      </c>
      <c r="T11" s="18">
        <f>'Formato 7 d)'!F16</f>
        <v>0</v>
      </c>
      <c r="U11" s="18">
        <f>'Formato 7 d)'!G16</f>
        <v>0</v>
      </c>
    </row>
    <row r="12" spans="1:21" x14ac:dyDescent="0.25">
      <c r="A12" t="str">
        <f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8">
        <f>'Formato 7 d)'!B18</f>
        <v>0</v>
      </c>
      <c r="Q12" s="18">
        <f>'Formato 7 d)'!C18</f>
        <v>0</v>
      </c>
      <c r="R12" s="18">
        <f>'Formato 7 d)'!D18</f>
        <v>0</v>
      </c>
      <c r="S12" s="18">
        <f>'Formato 7 d)'!E18</f>
        <v>0</v>
      </c>
      <c r="T12" s="18">
        <f>'Formato 7 d)'!F18</f>
        <v>0</v>
      </c>
      <c r="U12" s="18">
        <f>'Formato 7 d)'!G18</f>
        <v>0</v>
      </c>
    </row>
    <row r="13" spans="1:21" x14ac:dyDescent="0.25">
      <c r="A13" t="str">
        <f t="shared" ref="A13:A22" si="1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8">
        <f>'Formato 7 d)'!B19</f>
        <v>0</v>
      </c>
      <c r="Q13" s="18">
        <f>'Formato 7 d)'!C19</f>
        <v>0</v>
      </c>
      <c r="R13" s="18">
        <f>'Formato 7 d)'!D19</f>
        <v>0</v>
      </c>
      <c r="S13" s="18">
        <f>'Formato 7 d)'!E19</f>
        <v>0</v>
      </c>
      <c r="T13" s="18">
        <f>'Formato 7 d)'!F19</f>
        <v>0</v>
      </c>
      <c r="U13" s="18">
        <f>'Formato 7 d)'!G19</f>
        <v>0</v>
      </c>
    </row>
    <row r="14" spans="1:21" x14ac:dyDescent="0.25">
      <c r="A14" t="str">
        <f t="shared" si="1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8">
        <f>'Formato 7 d)'!B20</f>
        <v>0</v>
      </c>
      <c r="Q14" s="18">
        <f>'Formato 7 d)'!C20</f>
        <v>0</v>
      </c>
      <c r="R14" s="18">
        <f>'Formato 7 d)'!D20</f>
        <v>0</v>
      </c>
      <c r="S14" s="18">
        <f>'Formato 7 d)'!E20</f>
        <v>0</v>
      </c>
      <c r="T14" s="18">
        <f>'Formato 7 d)'!F20</f>
        <v>0</v>
      </c>
      <c r="U14" s="18">
        <f>'Formato 7 d)'!G20</f>
        <v>0</v>
      </c>
    </row>
    <row r="15" spans="1:21" x14ac:dyDescent="0.25">
      <c r="A15" t="str">
        <f t="shared" si="1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8">
        <f>'Formato 7 d)'!B21</f>
        <v>0</v>
      </c>
      <c r="Q15" s="18">
        <f>'Formato 7 d)'!C21</f>
        <v>0</v>
      </c>
      <c r="R15" s="18">
        <f>'Formato 7 d)'!D21</f>
        <v>0</v>
      </c>
      <c r="S15" s="18">
        <f>'Formato 7 d)'!E21</f>
        <v>0</v>
      </c>
      <c r="T15" s="18">
        <f>'Formato 7 d)'!F21</f>
        <v>0</v>
      </c>
      <c r="U15" s="18">
        <f>'Formato 7 d)'!G21</f>
        <v>0</v>
      </c>
    </row>
    <row r="16" spans="1:21" x14ac:dyDescent="0.25">
      <c r="A16" t="str">
        <f t="shared" si="1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8">
        <f>'Formato 7 d)'!B22</f>
        <v>0</v>
      </c>
      <c r="Q16" s="18">
        <f>'Formato 7 d)'!C22</f>
        <v>0</v>
      </c>
      <c r="R16" s="18">
        <f>'Formato 7 d)'!D22</f>
        <v>0</v>
      </c>
      <c r="S16" s="18">
        <f>'Formato 7 d)'!E22</f>
        <v>0</v>
      </c>
      <c r="T16" s="18">
        <f>'Formato 7 d)'!F22</f>
        <v>0</v>
      </c>
      <c r="U16" s="18">
        <f>'Formato 7 d)'!G22</f>
        <v>0</v>
      </c>
    </row>
    <row r="17" spans="1:21" x14ac:dyDescent="0.25">
      <c r="A17" t="str">
        <f t="shared" si="1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8">
        <f>'Formato 7 d)'!B23</f>
        <v>0</v>
      </c>
      <c r="Q17" s="18">
        <f>'Formato 7 d)'!C23</f>
        <v>0</v>
      </c>
      <c r="R17" s="18">
        <f>'Formato 7 d)'!D23</f>
        <v>0</v>
      </c>
      <c r="S17" s="18">
        <f>'Formato 7 d)'!E23</f>
        <v>0</v>
      </c>
      <c r="T17" s="18">
        <f>'Formato 7 d)'!F23</f>
        <v>0</v>
      </c>
      <c r="U17" s="18">
        <f>'Formato 7 d)'!G23</f>
        <v>0</v>
      </c>
    </row>
    <row r="18" spans="1:21" x14ac:dyDescent="0.25">
      <c r="A18" t="str">
        <f t="shared" si="1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8">
        <f>'Formato 7 d)'!B24</f>
        <v>0</v>
      </c>
      <c r="Q18" s="18">
        <f>'Formato 7 d)'!C24</f>
        <v>0</v>
      </c>
      <c r="R18" s="18">
        <f>'Formato 7 d)'!D24</f>
        <v>0</v>
      </c>
      <c r="S18" s="18">
        <f>'Formato 7 d)'!E24</f>
        <v>0</v>
      </c>
      <c r="T18" s="18">
        <f>'Formato 7 d)'!F24</f>
        <v>0</v>
      </c>
      <c r="U18" s="18">
        <f>'Formato 7 d)'!G24</f>
        <v>0</v>
      </c>
    </row>
    <row r="19" spans="1:21" x14ac:dyDescent="0.25">
      <c r="A19" t="str">
        <f t="shared" si="1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8">
        <f>'Formato 7 d)'!B25</f>
        <v>0</v>
      </c>
      <c r="Q19" s="18">
        <f>'Formato 7 d)'!C25</f>
        <v>0</v>
      </c>
      <c r="R19" s="18">
        <f>'Formato 7 d)'!D25</f>
        <v>0</v>
      </c>
      <c r="S19" s="18">
        <f>'Formato 7 d)'!E25</f>
        <v>0</v>
      </c>
      <c r="T19" s="18">
        <f>'Formato 7 d)'!F25</f>
        <v>0</v>
      </c>
      <c r="U19" s="18">
        <f>'Formato 7 d)'!G25</f>
        <v>0</v>
      </c>
    </row>
    <row r="20" spans="1:21" x14ac:dyDescent="0.25">
      <c r="A20" t="str">
        <f t="shared" si="1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8">
        <f>'Formato 7 d)'!B26</f>
        <v>0</v>
      </c>
      <c r="Q20" s="18">
        <f>'Formato 7 d)'!C26</f>
        <v>0</v>
      </c>
      <c r="R20" s="18">
        <f>'Formato 7 d)'!D26</f>
        <v>0</v>
      </c>
      <c r="S20" s="18">
        <f>'Formato 7 d)'!E26</f>
        <v>0</v>
      </c>
      <c r="T20" s="18">
        <f>'Formato 7 d)'!F26</f>
        <v>0</v>
      </c>
      <c r="U20" s="18">
        <f>'Formato 7 d)'!G26</f>
        <v>0</v>
      </c>
    </row>
    <row r="21" spans="1:21" x14ac:dyDescent="0.25">
      <c r="A21" t="str">
        <f t="shared" si="1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8">
        <f>'Formato 7 d)'!B27</f>
        <v>0</v>
      </c>
      <c r="Q21" s="18">
        <f>'Formato 7 d)'!C27</f>
        <v>0</v>
      </c>
      <c r="R21" s="18">
        <f>'Formato 7 d)'!D27</f>
        <v>0</v>
      </c>
      <c r="S21" s="18">
        <f>'Formato 7 d)'!E27</f>
        <v>0</v>
      </c>
      <c r="T21" s="18">
        <f>'Formato 7 d)'!F27</f>
        <v>0</v>
      </c>
      <c r="U21" s="18">
        <f>'Formato 7 d)'!G27</f>
        <v>0</v>
      </c>
    </row>
    <row r="22" spans="1:21" x14ac:dyDescent="0.25">
      <c r="A22" t="str">
        <f t="shared" si="1"/>
        <v>7,4,3,0,0,0,0</v>
      </c>
      <c r="B22">
        <v>7</v>
      </c>
      <c r="C22">
        <v>4</v>
      </c>
      <c r="D22">
        <v>3</v>
      </c>
      <c r="I22" t="s">
        <v>494</v>
      </c>
      <c r="P22" s="18">
        <f>'Formato 7 d)'!B29</f>
        <v>0</v>
      </c>
      <c r="Q22" s="18">
        <f>'Formato 7 d)'!C29</f>
        <v>40645365.980000004</v>
      </c>
      <c r="R22" s="18">
        <f>'Formato 7 d)'!D29</f>
        <v>46338961.770000003</v>
      </c>
      <c r="S22" s="18">
        <f>'Formato 7 d)'!E29</f>
        <v>87657478</v>
      </c>
      <c r="T22" s="18">
        <f>'Formato 7 d)'!F29</f>
        <v>50645529</v>
      </c>
      <c r="U22" s="18">
        <f>'Formato 7 d)'!G29</f>
        <v>35226131.359999999</v>
      </c>
    </row>
    <row r="23" spans="1:21" x14ac:dyDescent="0.25">
      <c r="P23" s="18"/>
      <c r="Q23" s="18"/>
      <c r="R23" s="18"/>
      <c r="S23" s="18"/>
      <c r="T23" s="18"/>
      <c r="U23" s="18"/>
    </row>
    <row r="24" spans="1:21" x14ac:dyDescent="0.25">
      <c r="P24" s="18"/>
      <c r="Q24" s="18"/>
      <c r="R24" s="18"/>
      <c r="S24" s="18"/>
      <c r="T24" s="18"/>
      <c r="U24" s="18"/>
    </row>
    <row r="25" spans="1:21" x14ac:dyDescent="0.25">
      <c r="P25" s="18"/>
      <c r="Q25" s="18"/>
      <c r="R25" s="18"/>
      <c r="S25" s="18"/>
      <c r="T25" s="18"/>
      <c r="U25" s="18"/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 x14ac:dyDescent="0.25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 x14ac:dyDescent="0.25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 x14ac:dyDescent="0.25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 x14ac:dyDescent="0.25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 x14ac:dyDescent="0.25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 x14ac:dyDescent="0.25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 x14ac:dyDescent="0.25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 x14ac:dyDescent="0.25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 x14ac:dyDescent="0.25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 x14ac:dyDescent="0.25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 x14ac:dyDescent="0.25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 x14ac:dyDescent="0.25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 x14ac:dyDescent="0.25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 x14ac:dyDescent="0.25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 x14ac:dyDescent="0.25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 x14ac:dyDescent="0.25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 x14ac:dyDescent="0.25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 x14ac:dyDescent="0.25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 x14ac:dyDescent="0.25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 x14ac:dyDescent="0.25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 x14ac:dyDescent="0.25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 x14ac:dyDescent="0.25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 x14ac:dyDescent="0.25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 x14ac:dyDescent="0.25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 x14ac:dyDescent="0.25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 x14ac:dyDescent="0.25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 x14ac:dyDescent="0.25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 x14ac:dyDescent="0.25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 x14ac:dyDescent="0.25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 x14ac:dyDescent="0.25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 x14ac:dyDescent="0.25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 x14ac:dyDescent="0.25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 x14ac:dyDescent="0.25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 x14ac:dyDescent="0.25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 x14ac:dyDescent="0.25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 x14ac:dyDescent="0.25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 x14ac:dyDescent="0.25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 x14ac:dyDescent="0.25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 x14ac:dyDescent="0.25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 x14ac:dyDescent="0.25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 x14ac:dyDescent="0.25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 x14ac:dyDescent="0.25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 x14ac:dyDescent="0.25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 x14ac:dyDescent="0.25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 x14ac:dyDescent="0.25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 x14ac:dyDescent="0.25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 x14ac:dyDescent="0.25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 x14ac:dyDescent="0.25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 x14ac:dyDescent="0.25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 x14ac:dyDescent="0.25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 x14ac:dyDescent="0.25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 x14ac:dyDescent="0.25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 x14ac:dyDescent="0.25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 x14ac:dyDescent="0.25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 x14ac:dyDescent="0.25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 x14ac:dyDescent="0.25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 x14ac:dyDescent="0.25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 x14ac:dyDescent="0.25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 x14ac:dyDescent="0.25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 x14ac:dyDescent="0.25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 x14ac:dyDescent="0.25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 x14ac:dyDescent="0.25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 x14ac:dyDescent="0.25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 x14ac:dyDescent="0.25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 x14ac:dyDescent="0.25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 x14ac:dyDescent="0.25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 x14ac:dyDescent="0.25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 x14ac:dyDescent="0.25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 x14ac:dyDescent="0.25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 x14ac:dyDescent="0.25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 x14ac:dyDescent="0.25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 x14ac:dyDescent="0.25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 x14ac:dyDescent="0.25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 x14ac:dyDescent="0.25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 x14ac:dyDescent="0.25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 x14ac:dyDescent="0.25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 x14ac:dyDescent="0.25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 x14ac:dyDescent="0.25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 x14ac:dyDescent="0.25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 x14ac:dyDescent="0.25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 x14ac:dyDescent="0.25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 x14ac:dyDescent="0.25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 x14ac:dyDescent="0.25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 x14ac:dyDescent="0.25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 x14ac:dyDescent="0.25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 x14ac:dyDescent="0.25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 x14ac:dyDescent="0.25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 x14ac:dyDescent="0.25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 x14ac:dyDescent="0.25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 x14ac:dyDescent="0.25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 x14ac:dyDescent="0.25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 x14ac:dyDescent="0.25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 x14ac:dyDescent="0.25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 x14ac:dyDescent="0.25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 x14ac:dyDescent="0.25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 x14ac:dyDescent="0.25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 x14ac:dyDescent="0.25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 x14ac:dyDescent="0.25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 x14ac:dyDescent="0.25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 x14ac:dyDescent="0.25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 x14ac:dyDescent="0.25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 x14ac:dyDescent="0.25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 x14ac:dyDescent="0.25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 x14ac:dyDescent="0.25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 x14ac:dyDescent="0.25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 x14ac:dyDescent="0.25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 x14ac:dyDescent="0.25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 x14ac:dyDescent="0.25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 x14ac:dyDescent="0.25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 x14ac:dyDescent="0.25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 x14ac:dyDescent="0.25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 x14ac:dyDescent="0.25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 x14ac:dyDescent="0.25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 x14ac:dyDescent="0.25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 x14ac:dyDescent="0.25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 x14ac:dyDescent="0.25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 x14ac:dyDescent="0.25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 x14ac:dyDescent="0.25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 x14ac:dyDescent="0.25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 x14ac:dyDescent="0.25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 x14ac:dyDescent="0.25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 x14ac:dyDescent="0.25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 x14ac:dyDescent="0.25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 x14ac:dyDescent="0.25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 x14ac:dyDescent="0.25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 x14ac:dyDescent="0.25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 x14ac:dyDescent="0.25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 x14ac:dyDescent="0.25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 x14ac:dyDescent="0.25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 x14ac:dyDescent="0.25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 x14ac:dyDescent="0.25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 x14ac:dyDescent="0.25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 x14ac:dyDescent="0.25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 x14ac:dyDescent="0.25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 x14ac:dyDescent="0.25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 x14ac:dyDescent="0.25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 x14ac:dyDescent="0.25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 x14ac:dyDescent="0.25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 x14ac:dyDescent="0.25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 x14ac:dyDescent="0.25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 x14ac:dyDescent="0.25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 x14ac:dyDescent="0.25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 x14ac:dyDescent="0.25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 x14ac:dyDescent="0.25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 x14ac:dyDescent="0.25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 x14ac:dyDescent="0.25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 x14ac:dyDescent="0.25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 x14ac:dyDescent="0.25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 x14ac:dyDescent="0.25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 x14ac:dyDescent="0.25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 x14ac:dyDescent="0.25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 x14ac:dyDescent="0.25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 x14ac:dyDescent="0.25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 x14ac:dyDescent="0.25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 x14ac:dyDescent="0.25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 x14ac:dyDescent="0.25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 x14ac:dyDescent="0.25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 x14ac:dyDescent="0.25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 x14ac:dyDescent="0.25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 x14ac:dyDescent="0.25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 x14ac:dyDescent="0.25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 x14ac:dyDescent="0.25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 x14ac:dyDescent="0.25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 x14ac:dyDescent="0.25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 x14ac:dyDescent="0.25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 x14ac:dyDescent="0.25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 x14ac:dyDescent="0.25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 x14ac:dyDescent="0.25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 x14ac:dyDescent="0.25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 x14ac:dyDescent="0.25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 x14ac:dyDescent="0.25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 x14ac:dyDescent="0.25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 x14ac:dyDescent="0.25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 x14ac:dyDescent="0.25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 x14ac:dyDescent="0.25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 x14ac:dyDescent="0.25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 x14ac:dyDescent="0.25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 x14ac:dyDescent="0.25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 x14ac:dyDescent="0.25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 x14ac:dyDescent="0.25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 x14ac:dyDescent="0.25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 x14ac:dyDescent="0.25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 x14ac:dyDescent="0.25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 x14ac:dyDescent="0.25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 x14ac:dyDescent="0.25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 x14ac:dyDescent="0.25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 x14ac:dyDescent="0.25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 x14ac:dyDescent="0.25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 x14ac:dyDescent="0.25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 x14ac:dyDescent="0.25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 x14ac:dyDescent="0.25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 x14ac:dyDescent="0.25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 x14ac:dyDescent="0.25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 x14ac:dyDescent="0.25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 x14ac:dyDescent="0.25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 x14ac:dyDescent="0.25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 x14ac:dyDescent="0.25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 x14ac:dyDescent="0.25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 x14ac:dyDescent="0.25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 x14ac:dyDescent="0.25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 x14ac:dyDescent="0.25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 x14ac:dyDescent="0.25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 x14ac:dyDescent="0.25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 x14ac:dyDescent="0.25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 x14ac:dyDescent="0.25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 x14ac:dyDescent="0.25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 x14ac:dyDescent="0.25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 x14ac:dyDescent="0.25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 x14ac:dyDescent="0.25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 x14ac:dyDescent="0.25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 x14ac:dyDescent="0.25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 x14ac:dyDescent="0.25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 x14ac:dyDescent="0.25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 x14ac:dyDescent="0.25">
      <c r="AP215">
        <v>20</v>
      </c>
      <c r="AQ215" t="s">
        <v>1978</v>
      </c>
      <c r="AR215">
        <v>21</v>
      </c>
      <c r="AS215" t="s">
        <v>2533</v>
      </c>
    </row>
    <row r="216" spans="42:63" x14ac:dyDescent="0.25">
      <c r="AP216">
        <v>20</v>
      </c>
      <c r="AQ216" t="s">
        <v>1979</v>
      </c>
      <c r="AR216">
        <v>21</v>
      </c>
      <c r="AS216" t="s">
        <v>2534</v>
      </c>
    </row>
    <row r="217" spans="42:63" x14ac:dyDescent="0.25">
      <c r="AP217">
        <v>20</v>
      </c>
      <c r="AQ217" t="s">
        <v>1980</v>
      </c>
      <c r="AR217">
        <v>21</v>
      </c>
      <c r="AS217" t="s">
        <v>2535</v>
      </c>
    </row>
    <row r="218" spans="42:63" x14ac:dyDescent="0.25">
      <c r="AP218">
        <v>20</v>
      </c>
      <c r="AQ218" t="s">
        <v>1981</v>
      </c>
      <c r="AR218">
        <v>21</v>
      </c>
      <c r="AS218" t="s">
        <v>2536</v>
      </c>
    </row>
    <row r="219" spans="42:63" x14ac:dyDescent="0.25">
      <c r="AP219">
        <v>20</v>
      </c>
      <c r="AQ219" t="s">
        <v>1982</v>
      </c>
      <c r="AR219">
        <v>21</v>
      </c>
      <c r="AS219" t="s">
        <v>2537</v>
      </c>
    </row>
    <row r="220" spans="42:63" x14ac:dyDescent="0.25">
      <c r="AP220">
        <v>20</v>
      </c>
      <c r="AQ220" t="s">
        <v>1983</v>
      </c>
    </row>
    <row r="221" spans="42:63" x14ac:dyDescent="0.25">
      <c r="AP221">
        <v>20</v>
      </c>
      <c r="AQ221" t="s">
        <v>1984</v>
      </c>
    </row>
    <row r="222" spans="42:63" x14ac:dyDescent="0.25">
      <c r="AP222">
        <v>20</v>
      </c>
      <c r="AQ222" t="s">
        <v>1985</v>
      </c>
    </row>
    <row r="223" spans="42:63" x14ac:dyDescent="0.25">
      <c r="AP223">
        <v>20</v>
      </c>
      <c r="AQ223" t="s">
        <v>1986</v>
      </c>
    </row>
    <row r="224" spans="42:63" x14ac:dyDescent="0.25">
      <c r="AP224">
        <v>20</v>
      </c>
      <c r="AQ224" t="s">
        <v>1987</v>
      </c>
    </row>
    <row r="225" spans="42:43" x14ac:dyDescent="0.25">
      <c r="AP225">
        <v>20</v>
      </c>
      <c r="AQ225" t="s">
        <v>1988</v>
      </c>
    </row>
    <row r="226" spans="42:43" x14ac:dyDescent="0.25">
      <c r="AP226">
        <v>20</v>
      </c>
      <c r="AQ226" t="s">
        <v>1989</v>
      </c>
    </row>
    <row r="227" spans="42:43" x14ac:dyDescent="0.25">
      <c r="AP227">
        <v>20</v>
      </c>
      <c r="AQ227" t="s">
        <v>1990</v>
      </c>
    </row>
    <row r="228" spans="42:43" x14ac:dyDescent="0.25">
      <c r="AP228">
        <v>20</v>
      </c>
      <c r="AQ228" t="s">
        <v>1991</v>
      </c>
    </row>
    <row r="229" spans="42:43" x14ac:dyDescent="0.25">
      <c r="AP229">
        <v>20</v>
      </c>
      <c r="AQ229" t="s">
        <v>1992</v>
      </c>
    </row>
    <row r="230" spans="42:43" x14ac:dyDescent="0.25">
      <c r="AP230">
        <v>20</v>
      </c>
      <c r="AQ230" t="s">
        <v>1993</v>
      </c>
    </row>
    <row r="231" spans="42:43" x14ac:dyDescent="0.25">
      <c r="AP231">
        <v>20</v>
      </c>
      <c r="AQ231" t="s">
        <v>1994</v>
      </c>
    </row>
    <row r="232" spans="42:43" x14ac:dyDescent="0.25">
      <c r="AP232">
        <v>20</v>
      </c>
      <c r="AQ232" t="s">
        <v>1995</v>
      </c>
    </row>
    <row r="233" spans="42:43" x14ac:dyDescent="0.25">
      <c r="AP233">
        <v>20</v>
      </c>
      <c r="AQ233" t="s">
        <v>1996</v>
      </c>
    </row>
    <row r="234" spans="42:43" x14ac:dyDescent="0.25">
      <c r="AP234">
        <v>20</v>
      </c>
      <c r="AQ234" t="s">
        <v>1997</v>
      </c>
    </row>
    <row r="235" spans="42:43" x14ac:dyDescent="0.25">
      <c r="AP235">
        <v>20</v>
      </c>
      <c r="AQ235" t="s">
        <v>1998</v>
      </c>
    </row>
    <row r="236" spans="42:43" x14ac:dyDescent="0.25">
      <c r="AP236">
        <v>20</v>
      </c>
      <c r="AQ236" t="s">
        <v>1999</v>
      </c>
    </row>
    <row r="237" spans="42:43" x14ac:dyDescent="0.25">
      <c r="AP237">
        <v>20</v>
      </c>
      <c r="AQ237" t="s">
        <v>2000</v>
      </c>
    </row>
    <row r="238" spans="42:43" x14ac:dyDescent="0.25">
      <c r="AP238">
        <v>20</v>
      </c>
      <c r="AQ238" t="s">
        <v>2001</v>
      </c>
    </row>
    <row r="239" spans="42:43" x14ac:dyDescent="0.25">
      <c r="AP239">
        <v>20</v>
      </c>
      <c r="AQ239" t="s">
        <v>2002</v>
      </c>
    </row>
    <row r="240" spans="42:43" x14ac:dyDescent="0.25">
      <c r="AP240">
        <v>20</v>
      </c>
      <c r="AQ240" t="s">
        <v>2003</v>
      </c>
    </row>
    <row r="241" spans="42:43" x14ac:dyDescent="0.25">
      <c r="AP241">
        <v>20</v>
      </c>
      <c r="AQ241" t="s">
        <v>2004</v>
      </c>
    </row>
    <row r="242" spans="42:43" x14ac:dyDescent="0.25">
      <c r="AP242">
        <v>20</v>
      </c>
      <c r="AQ242" t="s">
        <v>2005</v>
      </c>
    </row>
    <row r="243" spans="42:43" x14ac:dyDescent="0.25">
      <c r="AP243">
        <v>20</v>
      </c>
      <c r="AQ243" t="s">
        <v>2006</v>
      </c>
    </row>
    <row r="244" spans="42:43" x14ac:dyDescent="0.25">
      <c r="AP244">
        <v>20</v>
      </c>
      <c r="AQ244" t="s">
        <v>2007</v>
      </c>
    </row>
    <row r="245" spans="42:43" x14ac:dyDescent="0.25">
      <c r="AP245">
        <v>20</v>
      </c>
      <c r="AQ245" t="s">
        <v>2008</v>
      </c>
    </row>
    <row r="246" spans="42:43" x14ac:dyDescent="0.25">
      <c r="AP246">
        <v>20</v>
      </c>
      <c r="AQ246" t="s">
        <v>2009</v>
      </c>
    </row>
    <row r="247" spans="42:43" x14ac:dyDescent="0.25">
      <c r="AP247">
        <v>20</v>
      </c>
      <c r="AQ247" t="s">
        <v>2010</v>
      </c>
    </row>
    <row r="248" spans="42:43" x14ac:dyDescent="0.25">
      <c r="AP248">
        <v>20</v>
      </c>
      <c r="AQ248" t="s">
        <v>2011</v>
      </c>
    </row>
    <row r="249" spans="42:43" x14ac:dyDescent="0.25">
      <c r="AP249">
        <v>20</v>
      </c>
      <c r="AQ249" t="s">
        <v>2012</v>
      </c>
    </row>
    <row r="250" spans="42:43" x14ac:dyDescent="0.25">
      <c r="AP250">
        <v>20</v>
      </c>
      <c r="AQ250" t="s">
        <v>2013</v>
      </c>
    </row>
    <row r="251" spans="42:43" x14ac:dyDescent="0.25">
      <c r="AP251">
        <v>20</v>
      </c>
      <c r="AQ251" t="s">
        <v>2014</v>
      </c>
    </row>
    <row r="252" spans="42:43" x14ac:dyDescent="0.25">
      <c r="AP252">
        <v>20</v>
      </c>
      <c r="AQ252" t="s">
        <v>2015</v>
      </c>
    </row>
    <row r="253" spans="42:43" x14ac:dyDescent="0.25">
      <c r="AP253">
        <v>20</v>
      </c>
      <c r="AQ253" t="s">
        <v>2016</v>
      </c>
    </row>
    <row r="254" spans="42:43" x14ac:dyDescent="0.25">
      <c r="AP254">
        <v>20</v>
      </c>
      <c r="AQ254" t="s">
        <v>2017</v>
      </c>
    </row>
    <row r="255" spans="42:43" x14ac:dyDescent="0.25">
      <c r="AP255">
        <v>20</v>
      </c>
      <c r="AQ255" t="s">
        <v>2018</v>
      </c>
    </row>
    <row r="256" spans="42:43" x14ac:dyDescent="0.25">
      <c r="AP256">
        <v>20</v>
      </c>
      <c r="AQ256" t="s">
        <v>2019</v>
      </c>
    </row>
    <row r="257" spans="42:43" x14ac:dyDescent="0.25">
      <c r="AP257">
        <v>20</v>
      </c>
      <c r="AQ257" t="s">
        <v>2020</v>
      </c>
    </row>
    <row r="258" spans="42:43" x14ac:dyDescent="0.25">
      <c r="AP258">
        <v>20</v>
      </c>
      <c r="AQ258" t="s">
        <v>2021</v>
      </c>
    </row>
    <row r="259" spans="42:43" x14ac:dyDescent="0.25">
      <c r="AP259">
        <v>20</v>
      </c>
      <c r="AQ259" t="s">
        <v>2022</v>
      </c>
    </row>
    <row r="260" spans="42:43" x14ac:dyDescent="0.25">
      <c r="AP260">
        <v>20</v>
      </c>
      <c r="AQ260" t="s">
        <v>2023</v>
      </c>
    </row>
    <row r="261" spans="42:43" x14ac:dyDescent="0.25">
      <c r="AP261">
        <v>20</v>
      </c>
      <c r="AQ261" t="s">
        <v>2024</v>
      </c>
    </row>
    <row r="262" spans="42:43" x14ac:dyDescent="0.25">
      <c r="AP262">
        <v>20</v>
      </c>
      <c r="AQ262" t="s">
        <v>2025</v>
      </c>
    </row>
    <row r="263" spans="42:43" x14ac:dyDescent="0.25">
      <c r="AP263">
        <v>20</v>
      </c>
      <c r="AQ263" t="s">
        <v>2026</v>
      </c>
    </row>
    <row r="264" spans="42:43" x14ac:dyDescent="0.25">
      <c r="AP264">
        <v>20</v>
      </c>
      <c r="AQ264" t="s">
        <v>2027</v>
      </c>
    </row>
    <row r="265" spans="42:43" x14ac:dyDescent="0.25">
      <c r="AP265">
        <v>20</v>
      </c>
      <c r="AQ265" t="s">
        <v>2028</v>
      </c>
    </row>
    <row r="266" spans="42:43" x14ac:dyDescent="0.25">
      <c r="AP266">
        <v>20</v>
      </c>
      <c r="AQ266" t="s">
        <v>2029</v>
      </c>
    </row>
    <row r="267" spans="42:43" x14ac:dyDescent="0.25">
      <c r="AP267">
        <v>20</v>
      </c>
      <c r="AQ267" t="s">
        <v>2030</v>
      </c>
    </row>
    <row r="268" spans="42:43" x14ac:dyDescent="0.25">
      <c r="AP268">
        <v>20</v>
      </c>
      <c r="AQ268" t="s">
        <v>2031</v>
      </c>
    </row>
    <row r="269" spans="42:43" x14ac:dyDescent="0.25">
      <c r="AP269">
        <v>20</v>
      </c>
      <c r="AQ269" t="s">
        <v>2032</v>
      </c>
    </row>
    <row r="270" spans="42:43" x14ac:dyDescent="0.25">
      <c r="AP270">
        <v>20</v>
      </c>
      <c r="AQ270" t="s">
        <v>2033</v>
      </c>
    </row>
    <row r="271" spans="42:43" x14ac:dyDescent="0.25">
      <c r="AP271">
        <v>20</v>
      </c>
      <c r="AQ271" t="s">
        <v>2034</v>
      </c>
    </row>
    <row r="272" spans="42:43" x14ac:dyDescent="0.25">
      <c r="AP272">
        <v>20</v>
      </c>
      <c r="AQ272" t="s">
        <v>2035</v>
      </c>
    </row>
    <row r="273" spans="42:43" x14ac:dyDescent="0.25">
      <c r="AP273">
        <v>20</v>
      </c>
      <c r="AQ273" t="s">
        <v>2036</v>
      </c>
    </row>
    <row r="274" spans="42:43" x14ac:dyDescent="0.25">
      <c r="AP274">
        <v>20</v>
      </c>
      <c r="AQ274" t="s">
        <v>2037</v>
      </c>
    </row>
    <row r="275" spans="42:43" x14ac:dyDescent="0.25">
      <c r="AP275">
        <v>20</v>
      </c>
      <c r="AQ275" t="s">
        <v>2038</v>
      </c>
    </row>
    <row r="276" spans="42:43" x14ac:dyDescent="0.25">
      <c r="AP276">
        <v>20</v>
      </c>
      <c r="AQ276" t="s">
        <v>2039</v>
      </c>
    </row>
    <row r="277" spans="42:43" x14ac:dyDescent="0.25">
      <c r="AP277">
        <v>20</v>
      </c>
      <c r="AQ277" t="s">
        <v>2040</v>
      </c>
    </row>
    <row r="278" spans="42:43" x14ac:dyDescent="0.25">
      <c r="AP278">
        <v>20</v>
      </c>
      <c r="AQ278" t="s">
        <v>2041</v>
      </c>
    </row>
    <row r="279" spans="42:43" x14ac:dyDescent="0.25">
      <c r="AP279">
        <v>20</v>
      </c>
      <c r="AQ279" t="s">
        <v>2042</v>
      </c>
    </row>
    <row r="280" spans="42:43" x14ac:dyDescent="0.25">
      <c r="AP280">
        <v>20</v>
      </c>
      <c r="AQ280" t="s">
        <v>2043</v>
      </c>
    </row>
    <row r="281" spans="42:43" x14ac:dyDescent="0.25">
      <c r="AP281">
        <v>20</v>
      </c>
      <c r="AQ281" t="s">
        <v>2044</v>
      </c>
    </row>
    <row r="282" spans="42:43" x14ac:dyDescent="0.25">
      <c r="AP282">
        <v>20</v>
      </c>
      <c r="AQ282" t="s">
        <v>2045</v>
      </c>
    </row>
    <row r="283" spans="42:43" x14ac:dyDescent="0.25">
      <c r="AP283">
        <v>20</v>
      </c>
      <c r="AQ283" t="s">
        <v>2046</v>
      </c>
    </row>
    <row r="284" spans="42:43" x14ac:dyDescent="0.25">
      <c r="AP284">
        <v>20</v>
      </c>
      <c r="AQ284" t="s">
        <v>2047</v>
      </c>
    </row>
    <row r="285" spans="42:43" x14ac:dyDescent="0.25">
      <c r="AP285">
        <v>20</v>
      </c>
      <c r="AQ285" t="s">
        <v>2048</v>
      </c>
    </row>
    <row r="286" spans="42:43" x14ac:dyDescent="0.25">
      <c r="AP286">
        <v>20</v>
      </c>
      <c r="AQ286" t="s">
        <v>2049</v>
      </c>
    </row>
    <row r="287" spans="42:43" x14ac:dyDescent="0.25">
      <c r="AP287">
        <v>20</v>
      </c>
      <c r="AQ287" t="s">
        <v>2050</v>
      </c>
    </row>
    <row r="288" spans="42:43" x14ac:dyDescent="0.25">
      <c r="AP288">
        <v>20</v>
      </c>
      <c r="AQ288" t="s">
        <v>2051</v>
      </c>
    </row>
    <row r="289" spans="42:43" x14ac:dyDescent="0.25">
      <c r="AP289">
        <v>20</v>
      </c>
      <c r="AQ289" t="s">
        <v>2052</v>
      </c>
    </row>
    <row r="290" spans="42:43" x14ac:dyDescent="0.25">
      <c r="AP290">
        <v>20</v>
      </c>
      <c r="AQ290" t="s">
        <v>2053</v>
      </c>
    </row>
    <row r="291" spans="42:43" x14ac:dyDescent="0.25">
      <c r="AP291">
        <v>20</v>
      </c>
      <c r="AQ291" t="s">
        <v>2054</v>
      </c>
    </row>
    <row r="292" spans="42:43" x14ac:dyDescent="0.25">
      <c r="AP292">
        <v>20</v>
      </c>
      <c r="AQ292" t="s">
        <v>2055</v>
      </c>
    </row>
    <row r="293" spans="42:43" x14ac:dyDescent="0.25">
      <c r="AP293">
        <v>20</v>
      </c>
      <c r="AQ293" t="s">
        <v>2056</v>
      </c>
    </row>
    <row r="294" spans="42:43" x14ac:dyDescent="0.25">
      <c r="AP294">
        <v>20</v>
      </c>
      <c r="AQ294" t="s">
        <v>2057</v>
      </c>
    </row>
    <row r="295" spans="42:43" x14ac:dyDescent="0.25">
      <c r="AP295">
        <v>20</v>
      </c>
      <c r="AQ295" t="s">
        <v>2058</v>
      </c>
    </row>
    <row r="296" spans="42:43" x14ac:dyDescent="0.25">
      <c r="AP296">
        <v>20</v>
      </c>
      <c r="AQ296" t="s">
        <v>2059</v>
      </c>
    </row>
    <row r="297" spans="42:43" x14ac:dyDescent="0.25">
      <c r="AP297">
        <v>20</v>
      </c>
      <c r="AQ297" t="s">
        <v>2060</v>
      </c>
    </row>
    <row r="298" spans="42:43" x14ac:dyDescent="0.25">
      <c r="AP298">
        <v>20</v>
      </c>
      <c r="AQ298" t="s">
        <v>2061</v>
      </c>
    </row>
    <row r="299" spans="42:43" x14ac:dyDescent="0.25">
      <c r="AP299">
        <v>20</v>
      </c>
      <c r="AQ299" t="s">
        <v>2062</v>
      </c>
    </row>
    <row r="300" spans="42:43" x14ac:dyDescent="0.25">
      <c r="AP300">
        <v>20</v>
      </c>
      <c r="AQ300" t="s">
        <v>2063</v>
      </c>
    </row>
    <row r="301" spans="42:43" x14ac:dyDescent="0.25">
      <c r="AP301">
        <v>20</v>
      </c>
      <c r="AQ301" t="s">
        <v>2064</v>
      </c>
    </row>
    <row r="302" spans="42:43" x14ac:dyDescent="0.25">
      <c r="AP302">
        <v>20</v>
      </c>
      <c r="AQ302" t="s">
        <v>2065</v>
      </c>
    </row>
    <row r="303" spans="42:43" x14ac:dyDescent="0.25">
      <c r="AP303">
        <v>20</v>
      </c>
      <c r="AQ303" t="s">
        <v>2066</v>
      </c>
    </row>
    <row r="304" spans="42:43" x14ac:dyDescent="0.25">
      <c r="AP304">
        <v>20</v>
      </c>
      <c r="AQ304" t="s">
        <v>2067</v>
      </c>
    </row>
    <row r="305" spans="42:43" x14ac:dyDescent="0.25">
      <c r="AP305">
        <v>20</v>
      </c>
      <c r="AQ305" t="s">
        <v>2068</v>
      </c>
    </row>
    <row r="306" spans="42:43" x14ac:dyDescent="0.25">
      <c r="AP306">
        <v>20</v>
      </c>
      <c r="AQ306" t="s">
        <v>2069</v>
      </c>
    </row>
    <row r="307" spans="42:43" x14ac:dyDescent="0.25">
      <c r="AP307">
        <v>20</v>
      </c>
      <c r="AQ307" t="s">
        <v>2070</v>
      </c>
    </row>
    <row r="308" spans="42:43" x14ac:dyDescent="0.25">
      <c r="AP308">
        <v>20</v>
      </c>
      <c r="AQ308" t="s">
        <v>2071</v>
      </c>
    </row>
    <row r="309" spans="42:43" x14ac:dyDescent="0.25">
      <c r="AP309">
        <v>20</v>
      </c>
      <c r="AQ309" t="s">
        <v>2072</v>
      </c>
    </row>
    <row r="310" spans="42:43" x14ac:dyDescent="0.25">
      <c r="AP310">
        <v>20</v>
      </c>
      <c r="AQ310" t="s">
        <v>2073</v>
      </c>
    </row>
    <row r="311" spans="42:43" x14ac:dyDescent="0.25">
      <c r="AP311">
        <v>20</v>
      </c>
      <c r="AQ311" t="s">
        <v>2074</v>
      </c>
    </row>
    <row r="312" spans="42:43" x14ac:dyDescent="0.25">
      <c r="AP312">
        <v>20</v>
      </c>
      <c r="AQ312" t="s">
        <v>2075</v>
      </c>
    </row>
    <row r="313" spans="42:43" x14ac:dyDescent="0.25">
      <c r="AP313">
        <v>20</v>
      </c>
      <c r="AQ313" t="s">
        <v>2076</v>
      </c>
    </row>
    <row r="314" spans="42:43" x14ac:dyDescent="0.25">
      <c r="AP314">
        <v>20</v>
      </c>
      <c r="AQ314" t="s">
        <v>2077</v>
      </c>
    </row>
    <row r="315" spans="42:43" x14ac:dyDescent="0.25">
      <c r="AP315">
        <v>20</v>
      </c>
      <c r="AQ315" t="s">
        <v>2078</v>
      </c>
    </row>
    <row r="316" spans="42:43" x14ac:dyDescent="0.25">
      <c r="AP316">
        <v>20</v>
      </c>
      <c r="AQ316" t="s">
        <v>2079</v>
      </c>
    </row>
    <row r="317" spans="42:43" x14ac:dyDescent="0.25">
      <c r="AP317">
        <v>20</v>
      </c>
      <c r="AQ317" t="s">
        <v>2080</v>
      </c>
    </row>
    <row r="318" spans="42:43" x14ac:dyDescent="0.25">
      <c r="AP318">
        <v>20</v>
      </c>
      <c r="AQ318" t="s">
        <v>2081</v>
      </c>
    </row>
    <row r="319" spans="42:43" x14ac:dyDescent="0.25">
      <c r="AP319">
        <v>20</v>
      </c>
      <c r="AQ319" t="s">
        <v>2082</v>
      </c>
    </row>
    <row r="320" spans="42:43" x14ac:dyDescent="0.25">
      <c r="AP320">
        <v>20</v>
      </c>
      <c r="AQ320" t="s">
        <v>2083</v>
      </c>
    </row>
    <row r="321" spans="42:43" x14ac:dyDescent="0.25">
      <c r="AP321">
        <v>20</v>
      </c>
      <c r="AQ321" t="s">
        <v>2084</v>
      </c>
    </row>
    <row r="322" spans="42:43" x14ac:dyDescent="0.25">
      <c r="AP322">
        <v>20</v>
      </c>
      <c r="AQ322" t="s">
        <v>2085</v>
      </c>
    </row>
    <row r="323" spans="42:43" x14ac:dyDescent="0.25">
      <c r="AP323">
        <v>20</v>
      </c>
      <c r="AQ323" t="s">
        <v>2086</v>
      </c>
    </row>
    <row r="324" spans="42:43" x14ac:dyDescent="0.25">
      <c r="AP324">
        <v>20</v>
      </c>
      <c r="AQ324" t="s">
        <v>2087</v>
      </c>
    </row>
    <row r="325" spans="42:43" x14ac:dyDescent="0.25">
      <c r="AP325">
        <v>20</v>
      </c>
      <c r="AQ325" t="s">
        <v>2088</v>
      </c>
    </row>
    <row r="326" spans="42:43" x14ac:dyDescent="0.25">
      <c r="AP326">
        <v>20</v>
      </c>
      <c r="AQ326" t="s">
        <v>2089</v>
      </c>
    </row>
    <row r="327" spans="42:43" x14ac:dyDescent="0.25">
      <c r="AP327">
        <v>20</v>
      </c>
      <c r="AQ327" t="s">
        <v>2090</v>
      </c>
    </row>
    <row r="328" spans="42:43" x14ac:dyDescent="0.25">
      <c r="AP328">
        <v>20</v>
      </c>
      <c r="AQ328" t="s">
        <v>2091</v>
      </c>
    </row>
    <row r="329" spans="42:43" x14ac:dyDescent="0.25">
      <c r="AP329">
        <v>20</v>
      </c>
      <c r="AQ329" t="s">
        <v>2092</v>
      </c>
    </row>
    <row r="330" spans="42:43" x14ac:dyDescent="0.25">
      <c r="AP330">
        <v>20</v>
      </c>
      <c r="AQ330" t="s">
        <v>2093</v>
      </c>
    </row>
    <row r="331" spans="42:43" x14ac:dyDescent="0.25">
      <c r="AP331">
        <v>20</v>
      </c>
      <c r="AQ331" t="s">
        <v>2094</v>
      </c>
    </row>
    <row r="332" spans="42:43" x14ac:dyDescent="0.25">
      <c r="AP332">
        <v>20</v>
      </c>
      <c r="AQ332" t="s">
        <v>2095</v>
      </c>
    </row>
    <row r="333" spans="42:43" x14ac:dyDescent="0.25">
      <c r="AP333">
        <v>20</v>
      </c>
      <c r="AQ333" t="s">
        <v>2096</v>
      </c>
    </row>
    <row r="334" spans="42:43" x14ac:dyDescent="0.25">
      <c r="AP334">
        <v>20</v>
      </c>
      <c r="AQ334" t="s">
        <v>2097</v>
      </c>
    </row>
    <row r="335" spans="42:43" x14ac:dyDescent="0.25">
      <c r="AP335">
        <v>20</v>
      </c>
      <c r="AQ335" t="s">
        <v>2098</v>
      </c>
    </row>
    <row r="336" spans="42:43" x14ac:dyDescent="0.25">
      <c r="AP336">
        <v>20</v>
      </c>
      <c r="AQ336" t="s">
        <v>2099</v>
      </c>
    </row>
    <row r="337" spans="42:43" x14ac:dyDescent="0.25">
      <c r="AP337">
        <v>20</v>
      </c>
      <c r="AQ337" t="s">
        <v>2100</v>
      </c>
    </row>
    <row r="338" spans="42:43" x14ac:dyDescent="0.25">
      <c r="AP338">
        <v>20</v>
      </c>
      <c r="AQ338" t="s">
        <v>2101</v>
      </c>
    </row>
    <row r="339" spans="42:43" x14ac:dyDescent="0.25">
      <c r="AP339">
        <v>20</v>
      </c>
      <c r="AQ339" t="s">
        <v>2102</v>
      </c>
    </row>
    <row r="340" spans="42:43" x14ac:dyDescent="0.25">
      <c r="AP340">
        <v>20</v>
      </c>
      <c r="AQ340" t="s">
        <v>2103</v>
      </c>
    </row>
    <row r="341" spans="42:43" x14ac:dyDescent="0.25">
      <c r="AP341">
        <v>20</v>
      </c>
      <c r="AQ341" t="s">
        <v>2104</v>
      </c>
    </row>
    <row r="342" spans="42:43" x14ac:dyDescent="0.25">
      <c r="AP342">
        <v>20</v>
      </c>
      <c r="AQ342" t="s">
        <v>2105</v>
      </c>
    </row>
    <row r="343" spans="42:43" x14ac:dyDescent="0.25">
      <c r="AP343">
        <v>20</v>
      </c>
      <c r="AQ343" t="s">
        <v>2106</v>
      </c>
    </row>
    <row r="344" spans="42:43" x14ac:dyDescent="0.25">
      <c r="AP344">
        <v>20</v>
      </c>
      <c r="AQ344" t="s">
        <v>2107</v>
      </c>
    </row>
    <row r="345" spans="42:43" x14ac:dyDescent="0.25">
      <c r="AP345">
        <v>20</v>
      </c>
      <c r="AQ345" t="s">
        <v>2108</v>
      </c>
    </row>
    <row r="346" spans="42:43" x14ac:dyDescent="0.25">
      <c r="AP346">
        <v>20</v>
      </c>
      <c r="AQ346" t="s">
        <v>2109</v>
      </c>
    </row>
    <row r="347" spans="42:43" x14ac:dyDescent="0.25">
      <c r="AP347">
        <v>20</v>
      </c>
      <c r="AQ347" t="s">
        <v>2110</v>
      </c>
    </row>
    <row r="348" spans="42:43" x14ac:dyDescent="0.25">
      <c r="AP348">
        <v>20</v>
      </c>
      <c r="AQ348" t="s">
        <v>2111</v>
      </c>
    </row>
    <row r="349" spans="42:43" x14ac:dyDescent="0.25">
      <c r="AP349">
        <v>20</v>
      </c>
      <c r="AQ349" t="s">
        <v>2112</v>
      </c>
    </row>
    <row r="350" spans="42:43" x14ac:dyDescent="0.25">
      <c r="AP350">
        <v>20</v>
      </c>
      <c r="AQ350" t="s">
        <v>2113</v>
      </c>
    </row>
    <row r="351" spans="42:43" x14ac:dyDescent="0.25">
      <c r="AP351">
        <v>20</v>
      </c>
      <c r="AQ351" t="s">
        <v>2114</v>
      </c>
    </row>
    <row r="352" spans="42:43" x14ac:dyDescent="0.25">
      <c r="AP352">
        <v>20</v>
      </c>
      <c r="AQ352" t="s">
        <v>2115</v>
      </c>
    </row>
    <row r="353" spans="42:43" x14ac:dyDescent="0.25">
      <c r="AP353">
        <v>20</v>
      </c>
      <c r="AQ353" t="s">
        <v>2116</v>
      </c>
    </row>
    <row r="354" spans="42:43" x14ac:dyDescent="0.25">
      <c r="AP354">
        <v>20</v>
      </c>
      <c r="AQ354" t="s">
        <v>2117</v>
      </c>
    </row>
    <row r="355" spans="42:43" x14ac:dyDescent="0.25">
      <c r="AP355">
        <v>20</v>
      </c>
      <c r="AQ355" t="s">
        <v>2118</v>
      </c>
    </row>
    <row r="356" spans="42:43" x14ac:dyDescent="0.25">
      <c r="AP356">
        <v>20</v>
      </c>
      <c r="AQ356" t="s">
        <v>2119</v>
      </c>
    </row>
    <row r="357" spans="42:43" x14ac:dyDescent="0.25">
      <c r="AP357">
        <v>20</v>
      </c>
      <c r="AQ357" t="s">
        <v>2120</v>
      </c>
    </row>
    <row r="358" spans="42:43" x14ac:dyDescent="0.25">
      <c r="AP358">
        <v>20</v>
      </c>
      <c r="AQ358" t="s">
        <v>2121</v>
      </c>
    </row>
    <row r="359" spans="42:43" x14ac:dyDescent="0.25">
      <c r="AP359">
        <v>20</v>
      </c>
      <c r="AQ359" t="s">
        <v>2122</v>
      </c>
    </row>
    <row r="360" spans="42:43" x14ac:dyDescent="0.25">
      <c r="AP360">
        <v>20</v>
      </c>
      <c r="AQ360" t="s">
        <v>2123</v>
      </c>
    </row>
    <row r="361" spans="42:43" x14ac:dyDescent="0.25">
      <c r="AP361">
        <v>20</v>
      </c>
      <c r="AQ361" t="s">
        <v>2124</v>
      </c>
    </row>
    <row r="362" spans="42:43" x14ac:dyDescent="0.25">
      <c r="AP362">
        <v>20</v>
      </c>
      <c r="AQ362" t="s">
        <v>2125</v>
      </c>
    </row>
    <row r="363" spans="42:43" x14ac:dyDescent="0.25">
      <c r="AP363">
        <v>20</v>
      </c>
      <c r="AQ363" t="s">
        <v>2126</v>
      </c>
    </row>
    <row r="364" spans="42:43" x14ac:dyDescent="0.25">
      <c r="AP364">
        <v>20</v>
      </c>
      <c r="AQ364" t="s">
        <v>2127</v>
      </c>
    </row>
    <row r="365" spans="42:43" x14ac:dyDescent="0.25">
      <c r="AP365">
        <v>20</v>
      </c>
      <c r="AQ365" t="s">
        <v>2128</v>
      </c>
    </row>
    <row r="366" spans="42:43" x14ac:dyDescent="0.25">
      <c r="AP366">
        <v>20</v>
      </c>
      <c r="AQ366" t="s">
        <v>2129</v>
      </c>
    </row>
    <row r="367" spans="42:43" x14ac:dyDescent="0.25">
      <c r="AP367">
        <v>20</v>
      </c>
      <c r="AQ367" t="s">
        <v>2130</v>
      </c>
    </row>
    <row r="368" spans="42:43" x14ac:dyDescent="0.25">
      <c r="AP368">
        <v>20</v>
      </c>
      <c r="AQ368" t="s">
        <v>2131</v>
      </c>
    </row>
    <row r="369" spans="42:43" x14ac:dyDescent="0.25">
      <c r="AP369">
        <v>20</v>
      </c>
      <c r="AQ369" t="s">
        <v>2132</v>
      </c>
    </row>
    <row r="370" spans="42:43" x14ac:dyDescent="0.25">
      <c r="AP370">
        <v>20</v>
      </c>
      <c r="AQ370" t="s">
        <v>2133</v>
      </c>
    </row>
    <row r="371" spans="42:43" x14ac:dyDescent="0.25">
      <c r="AP371">
        <v>20</v>
      </c>
      <c r="AQ371" t="s">
        <v>2134</v>
      </c>
    </row>
    <row r="372" spans="42:43" x14ac:dyDescent="0.25">
      <c r="AP372">
        <v>20</v>
      </c>
      <c r="AQ372" t="s">
        <v>2135</v>
      </c>
    </row>
    <row r="373" spans="42:43" x14ac:dyDescent="0.25">
      <c r="AP373">
        <v>20</v>
      </c>
      <c r="AQ373" t="s">
        <v>2136</v>
      </c>
    </row>
    <row r="374" spans="42:43" x14ac:dyDescent="0.25">
      <c r="AP374">
        <v>20</v>
      </c>
      <c r="AQ374" t="s">
        <v>2137</v>
      </c>
    </row>
    <row r="375" spans="42:43" x14ac:dyDescent="0.25">
      <c r="AP375">
        <v>20</v>
      </c>
      <c r="AQ375" t="s">
        <v>2138</v>
      </c>
    </row>
    <row r="376" spans="42:43" x14ac:dyDescent="0.25">
      <c r="AP376">
        <v>20</v>
      </c>
      <c r="AQ376" t="s">
        <v>2139</v>
      </c>
    </row>
    <row r="377" spans="42:43" x14ac:dyDescent="0.25">
      <c r="AP377">
        <v>20</v>
      </c>
      <c r="AQ377" t="s">
        <v>2140</v>
      </c>
    </row>
    <row r="378" spans="42:43" x14ac:dyDescent="0.25">
      <c r="AP378">
        <v>20</v>
      </c>
      <c r="AQ378" t="s">
        <v>2141</v>
      </c>
    </row>
    <row r="379" spans="42:43" x14ac:dyDescent="0.25">
      <c r="AP379">
        <v>20</v>
      </c>
      <c r="AQ379" t="s">
        <v>2142</v>
      </c>
    </row>
    <row r="380" spans="42:43" x14ac:dyDescent="0.25">
      <c r="AP380">
        <v>20</v>
      </c>
      <c r="AQ380" t="s">
        <v>2143</v>
      </c>
    </row>
    <row r="381" spans="42:43" x14ac:dyDescent="0.25">
      <c r="AP381">
        <v>20</v>
      </c>
      <c r="AQ381" t="s">
        <v>2144</v>
      </c>
    </row>
    <row r="382" spans="42:43" x14ac:dyDescent="0.25">
      <c r="AP382">
        <v>20</v>
      </c>
      <c r="AQ382" t="s">
        <v>2145</v>
      </c>
    </row>
    <row r="383" spans="42:43" x14ac:dyDescent="0.25">
      <c r="AP383">
        <v>20</v>
      </c>
      <c r="AQ383" t="s">
        <v>2146</v>
      </c>
    </row>
    <row r="384" spans="42:43" x14ac:dyDescent="0.25">
      <c r="AP384">
        <v>20</v>
      </c>
      <c r="AQ384" t="s">
        <v>2147</v>
      </c>
    </row>
    <row r="385" spans="42:43" x14ac:dyDescent="0.25">
      <c r="AP385">
        <v>20</v>
      </c>
      <c r="AQ385" t="s">
        <v>2148</v>
      </c>
    </row>
    <row r="386" spans="42:43" x14ac:dyDescent="0.25">
      <c r="AP386">
        <v>20</v>
      </c>
      <c r="AQ386" t="s">
        <v>2149</v>
      </c>
    </row>
    <row r="387" spans="42:43" x14ac:dyDescent="0.25">
      <c r="AP387">
        <v>20</v>
      </c>
      <c r="AQ387" t="s">
        <v>2150</v>
      </c>
    </row>
    <row r="388" spans="42:43" x14ac:dyDescent="0.25">
      <c r="AP388">
        <v>20</v>
      </c>
      <c r="AQ388" t="s">
        <v>2151</v>
      </c>
    </row>
    <row r="389" spans="42:43" x14ac:dyDescent="0.25">
      <c r="AP389">
        <v>20</v>
      </c>
      <c r="AQ389" t="s">
        <v>2152</v>
      </c>
    </row>
    <row r="390" spans="42:43" x14ac:dyDescent="0.25">
      <c r="AP390">
        <v>20</v>
      </c>
      <c r="AQ390" t="s">
        <v>2153</v>
      </c>
    </row>
    <row r="391" spans="42:43" x14ac:dyDescent="0.25">
      <c r="AP391">
        <v>20</v>
      </c>
      <c r="AQ391" t="s">
        <v>2154</v>
      </c>
    </row>
    <row r="392" spans="42:43" x14ac:dyDescent="0.25">
      <c r="AP392">
        <v>20</v>
      </c>
      <c r="AQ392" t="s">
        <v>2155</v>
      </c>
    </row>
    <row r="393" spans="42:43" x14ac:dyDescent="0.25">
      <c r="AP393">
        <v>20</v>
      </c>
      <c r="AQ393" t="s">
        <v>2156</v>
      </c>
    </row>
    <row r="394" spans="42:43" x14ac:dyDescent="0.25">
      <c r="AP394">
        <v>20</v>
      </c>
      <c r="AQ394" t="s">
        <v>2157</v>
      </c>
    </row>
    <row r="395" spans="42:43" x14ac:dyDescent="0.25">
      <c r="AP395">
        <v>20</v>
      </c>
      <c r="AQ395" t="s">
        <v>2158</v>
      </c>
    </row>
    <row r="396" spans="42:43" x14ac:dyDescent="0.25">
      <c r="AP396">
        <v>20</v>
      </c>
      <c r="AQ396" t="s">
        <v>2159</v>
      </c>
    </row>
    <row r="397" spans="42:43" x14ac:dyDescent="0.25">
      <c r="AP397">
        <v>20</v>
      </c>
      <c r="AQ397" t="s">
        <v>2160</v>
      </c>
    </row>
    <row r="398" spans="42:43" x14ac:dyDescent="0.25">
      <c r="AP398">
        <v>20</v>
      </c>
      <c r="AQ398" t="s">
        <v>2161</v>
      </c>
    </row>
    <row r="399" spans="42:43" x14ac:dyDescent="0.25">
      <c r="AP399">
        <v>20</v>
      </c>
      <c r="AQ399" t="s">
        <v>2162</v>
      </c>
    </row>
    <row r="400" spans="42:43" x14ac:dyDescent="0.25">
      <c r="AP400">
        <v>20</v>
      </c>
      <c r="AQ400" t="s">
        <v>2163</v>
      </c>
    </row>
    <row r="401" spans="42:43" x14ac:dyDescent="0.25">
      <c r="AP401">
        <v>20</v>
      </c>
      <c r="AQ401" t="s">
        <v>2164</v>
      </c>
    </row>
    <row r="402" spans="42:43" x14ac:dyDescent="0.25">
      <c r="AP402">
        <v>20</v>
      </c>
      <c r="AQ402" t="s">
        <v>2165</v>
      </c>
    </row>
    <row r="403" spans="42:43" x14ac:dyDescent="0.25">
      <c r="AP403">
        <v>20</v>
      </c>
      <c r="AQ403" t="s">
        <v>2166</v>
      </c>
    </row>
    <row r="404" spans="42:43" x14ac:dyDescent="0.25">
      <c r="AP404">
        <v>20</v>
      </c>
      <c r="AQ404" t="s">
        <v>2167</v>
      </c>
    </row>
    <row r="405" spans="42:43" x14ac:dyDescent="0.25">
      <c r="AP405">
        <v>20</v>
      </c>
      <c r="AQ405" t="s">
        <v>2168</v>
      </c>
    </row>
    <row r="406" spans="42:43" x14ac:dyDescent="0.25">
      <c r="AP406">
        <v>20</v>
      </c>
      <c r="AQ406" t="s">
        <v>2169</v>
      </c>
    </row>
    <row r="407" spans="42:43" x14ac:dyDescent="0.25">
      <c r="AP407">
        <v>20</v>
      </c>
      <c r="AQ407" t="s">
        <v>2170</v>
      </c>
    </row>
    <row r="408" spans="42:43" x14ac:dyDescent="0.25">
      <c r="AP408">
        <v>20</v>
      </c>
      <c r="AQ408" t="s">
        <v>2171</v>
      </c>
    </row>
    <row r="409" spans="42:43" x14ac:dyDescent="0.25">
      <c r="AP409">
        <v>20</v>
      </c>
      <c r="AQ409" t="s">
        <v>2172</v>
      </c>
    </row>
    <row r="410" spans="42:43" x14ac:dyDescent="0.25">
      <c r="AP410">
        <v>20</v>
      </c>
      <c r="AQ410" t="s">
        <v>2173</v>
      </c>
    </row>
    <row r="411" spans="42:43" x14ac:dyDescent="0.25">
      <c r="AP411">
        <v>20</v>
      </c>
      <c r="AQ411" t="s">
        <v>2174</v>
      </c>
    </row>
    <row r="412" spans="42:43" x14ac:dyDescent="0.25">
      <c r="AP412">
        <v>20</v>
      </c>
      <c r="AQ412" t="s">
        <v>2175</v>
      </c>
    </row>
    <row r="413" spans="42:43" x14ac:dyDescent="0.25">
      <c r="AP413">
        <v>20</v>
      </c>
      <c r="AQ413" t="s">
        <v>2176</v>
      </c>
    </row>
    <row r="414" spans="42:43" x14ac:dyDescent="0.25">
      <c r="AP414">
        <v>20</v>
      </c>
      <c r="AQ414" t="s">
        <v>2177</v>
      </c>
    </row>
    <row r="415" spans="42:43" x14ac:dyDescent="0.25">
      <c r="AP415">
        <v>20</v>
      </c>
      <c r="AQ415" t="s">
        <v>2178</v>
      </c>
    </row>
    <row r="416" spans="42:43" x14ac:dyDescent="0.25">
      <c r="AP416">
        <v>20</v>
      </c>
      <c r="AQ416" t="s">
        <v>2179</v>
      </c>
    </row>
    <row r="417" spans="42:43" x14ac:dyDescent="0.25">
      <c r="AP417">
        <v>20</v>
      </c>
      <c r="AQ417" t="s">
        <v>2180</v>
      </c>
    </row>
    <row r="418" spans="42:43" x14ac:dyDescent="0.25">
      <c r="AP418">
        <v>20</v>
      </c>
      <c r="AQ418" t="s">
        <v>2181</v>
      </c>
    </row>
    <row r="419" spans="42:43" x14ac:dyDescent="0.25">
      <c r="AP419">
        <v>20</v>
      </c>
      <c r="AQ419" t="s">
        <v>2182</v>
      </c>
    </row>
    <row r="420" spans="42:43" x14ac:dyDescent="0.25">
      <c r="AP420">
        <v>20</v>
      </c>
      <c r="AQ420" t="s">
        <v>2183</v>
      </c>
    </row>
    <row r="421" spans="42:43" x14ac:dyDescent="0.25">
      <c r="AP421">
        <v>20</v>
      </c>
      <c r="AQ421" t="s">
        <v>2184</v>
      </c>
    </row>
    <row r="422" spans="42:43" x14ac:dyDescent="0.25">
      <c r="AP422">
        <v>20</v>
      </c>
      <c r="AQ422" t="s">
        <v>2185</v>
      </c>
    </row>
    <row r="423" spans="42:43" x14ac:dyDescent="0.25">
      <c r="AP423">
        <v>20</v>
      </c>
      <c r="AQ423" t="s">
        <v>2186</v>
      </c>
    </row>
    <row r="424" spans="42:43" x14ac:dyDescent="0.25">
      <c r="AP424">
        <v>20</v>
      </c>
      <c r="AQ424" t="s">
        <v>2187</v>
      </c>
    </row>
    <row r="425" spans="42:43" x14ac:dyDescent="0.25">
      <c r="AP425">
        <v>20</v>
      </c>
      <c r="AQ425" t="s">
        <v>2188</v>
      </c>
    </row>
    <row r="426" spans="42:43" x14ac:dyDescent="0.25">
      <c r="AP426">
        <v>20</v>
      </c>
      <c r="AQ426" t="s">
        <v>2189</v>
      </c>
    </row>
    <row r="427" spans="42:43" x14ac:dyDescent="0.25">
      <c r="AP427">
        <v>20</v>
      </c>
      <c r="AQ427" t="s">
        <v>2190</v>
      </c>
    </row>
    <row r="428" spans="42:43" x14ac:dyDescent="0.25">
      <c r="AP428">
        <v>20</v>
      </c>
      <c r="AQ428" t="s">
        <v>2191</v>
      </c>
    </row>
    <row r="429" spans="42:43" x14ac:dyDescent="0.25">
      <c r="AP429">
        <v>20</v>
      </c>
      <c r="AQ429" t="s">
        <v>2192</v>
      </c>
    </row>
    <row r="430" spans="42:43" x14ac:dyDescent="0.25">
      <c r="AP430">
        <v>20</v>
      </c>
      <c r="AQ430" t="s">
        <v>2193</v>
      </c>
    </row>
    <row r="431" spans="42:43" x14ac:dyDescent="0.25">
      <c r="AP431">
        <v>20</v>
      </c>
      <c r="AQ431" t="s">
        <v>2194</v>
      </c>
    </row>
    <row r="432" spans="42:43" x14ac:dyDescent="0.25">
      <c r="AP432">
        <v>20</v>
      </c>
      <c r="AQ432" t="s">
        <v>2195</v>
      </c>
    </row>
    <row r="433" spans="42:43" x14ac:dyDescent="0.25">
      <c r="AP433">
        <v>20</v>
      </c>
      <c r="AQ433" t="s">
        <v>2196</v>
      </c>
    </row>
    <row r="434" spans="42:43" x14ac:dyDescent="0.25">
      <c r="AP434">
        <v>20</v>
      </c>
      <c r="AQ434" t="s">
        <v>2197</v>
      </c>
    </row>
    <row r="435" spans="42:43" x14ac:dyDescent="0.25">
      <c r="AP435">
        <v>20</v>
      </c>
      <c r="AQ435" t="s">
        <v>2198</v>
      </c>
    </row>
    <row r="436" spans="42:43" x14ac:dyDescent="0.25">
      <c r="AP436">
        <v>20</v>
      </c>
      <c r="AQ436" t="s">
        <v>2199</v>
      </c>
    </row>
    <row r="437" spans="42:43" x14ac:dyDescent="0.25">
      <c r="AP437">
        <v>20</v>
      </c>
      <c r="AQ437" t="s">
        <v>2200</v>
      </c>
    </row>
    <row r="438" spans="42:43" x14ac:dyDescent="0.25">
      <c r="AP438">
        <v>20</v>
      </c>
      <c r="AQ438" t="s">
        <v>2201</v>
      </c>
    </row>
    <row r="439" spans="42:43" x14ac:dyDescent="0.25">
      <c r="AP439">
        <v>20</v>
      </c>
      <c r="AQ439" t="s">
        <v>2202</v>
      </c>
    </row>
    <row r="440" spans="42:43" x14ac:dyDescent="0.25">
      <c r="AP440">
        <v>20</v>
      </c>
      <c r="AQ440" t="s">
        <v>2203</v>
      </c>
    </row>
    <row r="441" spans="42:43" x14ac:dyDescent="0.25">
      <c r="AP441">
        <v>20</v>
      </c>
      <c r="AQ441" t="s">
        <v>2204</v>
      </c>
    </row>
    <row r="442" spans="42:43" x14ac:dyDescent="0.25">
      <c r="AP442">
        <v>20</v>
      </c>
      <c r="AQ442" t="s">
        <v>2205</v>
      </c>
    </row>
    <row r="443" spans="42:43" x14ac:dyDescent="0.25">
      <c r="AP443">
        <v>20</v>
      </c>
      <c r="AQ443" t="s">
        <v>2206</v>
      </c>
    </row>
    <row r="444" spans="42:43" x14ac:dyDescent="0.25">
      <c r="AP444">
        <v>20</v>
      </c>
      <c r="AQ444" t="s">
        <v>2207</v>
      </c>
    </row>
    <row r="445" spans="42:43" x14ac:dyDescent="0.25">
      <c r="AP445">
        <v>20</v>
      </c>
      <c r="AQ445" t="s">
        <v>2208</v>
      </c>
    </row>
    <row r="446" spans="42:43" x14ac:dyDescent="0.25">
      <c r="AP446">
        <v>20</v>
      </c>
      <c r="AQ446" t="s">
        <v>2209</v>
      </c>
    </row>
    <row r="447" spans="42:43" x14ac:dyDescent="0.25">
      <c r="AP447">
        <v>20</v>
      </c>
      <c r="AQ447" t="s">
        <v>2210</v>
      </c>
    </row>
    <row r="448" spans="42:43" x14ac:dyDescent="0.25">
      <c r="AP448">
        <v>20</v>
      </c>
      <c r="AQ448" t="s">
        <v>2211</v>
      </c>
    </row>
    <row r="449" spans="42:43" x14ac:dyDescent="0.25">
      <c r="AP449">
        <v>20</v>
      </c>
      <c r="AQ449" t="s">
        <v>2212</v>
      </c>
    </row>
    <row r="450" spans="42:43" x14ac:dyDescent="0.25">
      <c r="AP450">
        <v>20</v>
      </c>
      <c r="AQ450" t="s">
        <v>2213</v>
      </c>
    </row>
    <row r="451" spans="42:43" x14ac:dyDescent="0.25">
      <c r="AP451">
        <v>20</v>
      </c>
      <c r="AQ451" t="s">
        <v>2214</v>
      </c>
    </row>
    <row r="452" spans="42:43" x14ac:dyDescent="0.25">
      <c r="AP452">
        <v>20</v>
      </c>
      <c r="AQ452" t="s">
        <v>2215</v>
      </c>
    </row>
    <row r="453" spans="42:43" x14ac:dyDescent="0.25">
      <c r="AP453">
        <v>20</v>
      </c>
      <c r="AQ453" t="s">
        <v>2216</v>
      </c>
    </row>
    <row r="454" spans="42:43" x14ac:dyDescent="0.25">
      <c r="AP454">
        <v>20</v>
      </c>
      <c r="AQ454" t="s">
        <v>2217</v>
      </c>
    </row>
    <row r="455" spans="42:43" x14ac:dyDescent="0.25">
      <c r="AP455">
        <v>20</v>
      </c>
      <c r="AQ455" t="s">
        <v>2218</v>
      </c>
    </row>
    <row r="456" spans="42:43" x14ac:dyDescent="0.25">
      <c r="AP456">
        <v>20</v>
      </c>
      <c r="AQ456" t="s">
        <v>2219</v>
      </c>
    </row>
    <row r="457" spans="42:43" x14ac:dyDescent="0.25">
      <c r="AP457">
        <v>20</v>
      </c>
      <c r="AQ457" t="s">
        <v>2220</v>
      </c>
    </row>
    <row r="458" spans="42:43" x14ac:dyDescent="0.25">
      <c r="AP458">
        <v>20</v>
      </c>
      <c r="AQ458" t="s">
        <v>2221</v>
      </c>
    </row>
    <row r="459" spans="42:43" x14ac:dyDescent="0.25">
      <c r="AP459">
        <v>20</v>
      </c>
      <c r="AQ459" t="s">
        <v>2222</v>
      </c>
    </row>
    <row r="460" spans="42:43" x14ac:dyDescent="0.25">
      <c r="AP460">
        <v>20</v>
      </c>
      <c r="AQ460" t="s">
        <v>2223</v>
      </c>
    </row>
    <row r="461" spans="42:43" x14ac:dyDescent="0.25">
      <c r="AP461">
        <v>20</v>
      </c>
      <c r="AQ461" t="s">
        <v>2224</v>
      </c>
    </row>
    <row r="462" spans="42:43" x14ac:dyDescent="0.25">
      <c r="AP462">
        <v>20</v>
      </c>
      <c r="AQ462" t="s">
        <v>2225</v>
      </c>
    </row>
    <row r="463" spans="42:43" x14ac:dyDescent="0.25">
      <c r="AP463">
        <v>20</v>
      </c>
      <c r="AQ463" t="s">
        <v>2226</v>
      </c>
    </row>
    <row r="464" spans="42:43" x14ac:dyDescent="0.25">
      <c r="AP464">
        <v>20</v>
      </c>
      <c r="AQ464" t="s">
        <v>2227</v>
      </c>
    </row>
    <row r="465" spans="42:43" x14ac:dyDescent="0.25">
      <c r="AP465">
        <v>20</v>
      </c>
      <c r="AQ465" t="s">
        <v>2228</v>
      </c>
    </row>
    <row r="466" spans="42:43" x14ac:dyDescent="0.25">
      <c r="AP466">
        <v>20</v>
      </c>
      <c r="AQ466" t="s">
        <v>2229</v>
      </c>
    </row>
    <row r="467" spans="42:43" x14ac:dyDescent="0.25">
      <c r="AP467">
        <v>20</v>
      </c>
      <c r="AQ467" t="s">
        <v>2230</v>
      </c>
    </row>
    <row r="468" spans="42:43" x14ac:dyDescent="0.25">
      <c r="AP468">
        <v>20</v>
      </c>
      <c r="AQ468" t="s">
        <v>2231</v>
      </c>
    </row>
    <row r="469" spans="42:43" x14ac:dyDescent="0.25">
      <c r="AP469">
        <v>20</v>
      </c>
      <c r="AQ469" t="s">
        <v>2232</v>
      </c>
    </row>
    <row r="470" spans="42:43" x14ac:dyDescent="0.25">
      <c r="AP470">
        <v>20</v>
      </c>
      <c r="AQ470" t="s">
        <v>2233</v>
      </c>
    </row>
    <row r="471" spans="42:43" x14ac:dyDescent="0.25">
      <c r="AP471">
        <v>20</v>
      </c>
      <c r="AQ471" t="s">
        <v>2234</v>
      </c>
    </row>
    <row r="472" spans="42:43" x14ac:dyDescent="0.25">
      <c r="AP472">
        <v>20</v>
      </c>
      <c r="AQ472" t="s">
        <v>2235</v>
      </c>
    </row>
    <row r="473" spans="42:43" x14ac:dyDescent="0.25">
      <c r="AP473">
        <v>20</v>
      </c>
      <c r="AQ473" t="s">
        <v>2236</v>
      </c>
    </row>
    <row r="474" spans="42:43" x14ac:dyDescent="0.25">
      <c r="AP474">
        <v>20</v>
      </c>
      <c r="AQ474" t="s">
        <v>2237</v>
      </c>
    </row>
    <row r="475" spans="42:43" x14ac:dyDescent="0.25">
      <c r="AP475">
        <v>20</v>
      </c>
      <c r="AQ475" t="s">
        <v>2238</v>
      </c>
    </row>
    <row r="476" spans="42:43" x14ac:dyDescent="0.25">
      <c r="AP476">
        <v>20</v>
      </c>
      <c r="AQ476" t="s">
        <v>2239</v>
      </c>
    </row>
    <row r="477" spans="42:43" x14ac:dyDescent="0.25">
      <c r="AP477">
        <v>20</v>
      </c>
      <c r="AQ477" t="s">
        <v>2240</v>
      </c>
    </row>
    <row r="478" spans="42:43" x14ac:dyDescent="0.25">
      <c r="AP478">
        <v>20</v>
      </c>
      <c r="AQ478" t="s">
        <v>2241</v>
      </c>
    </row>
    <row r="479" spans="42:43" x14ac:dyDescent="0.25">
      <c r="AP479">
        <v>20</v>
      </c>
      <c r="AQ479" t="s">
        <v>2242</v>
      </c>
    </row>
    <row r="480" spans="42:43" x14ac:dyDescent="0.25">
      <c r="AP480">
        <v>20</v>
      </c>
      <c r="AQ480" t="s">
        <v>2243</v>
      </c>
    </row>
    <row r="481" spans="42:43" x14ac:dyDescent="0.25">
      <c r="AP481">
        <v>20</v>
      </c>
      <c r="AQ481" t="s">
        <v>2244</v>
      </c>
    </row>
    <row r="482" spans="42:43" x14ac:dyDescent="0.25">
      <c r="AP482">
        <v>20</v>
      </c>
      <c r="AQ482" t="s">
        <v>2245</v>
      </c>
    </row>
    <row r="483" spans="42:43" x14ac:dyDescent="0.25">
      <c r="AP483">
        <v>20</v>
      </c>
      <c r="AQ483" t="s">
        <v>2246</v>
      </c>
    </row>
    <row r="484" spans="42:43" x14ac:dyDescent="0.25">
      <c r="AP484">
        <v>20</v>
      </c>
      <c r="AQ484" t="s">
        <v>2247</v>
      </c>
    </row>
    <row r="485" spans="42:43" x14ac:dyDescent="0.25">
      <c r="AP485">
        <v>20</v>
      </c>
      <c r="AQ485" t="s">
        <v>2248</v>
      </c>
    </row>
    <row r="486" spans="42:43" x14ac:dyDescent="0.25">
      <c r="AP486">
        <v>20</v>
      </c>
      <c r="AQ486" t="s">
        <v>2249</v>
      </c>
    </row>
    <row r="487" spans="42:43" x14ac:dyDescent="0.25">
      <c r="AP487">
        <v>20</v>
      </c>
      <c r="AQ487" t="s">
        <v>2250</v>
      </c>
    </row>
    <row r="488" spans="42:43" x14ac:dyDescent="0.25">
      <c r="AP488">
        <v>20</v>
      </c>
      <c r="AQ488" t="s">
        <v>2251</v>
      </c>
    </row>
    <row r="489" spans="42:43" x14ac:dyDescent="0.25">
      <c r="AP489">
        <v>20</v>
      </c>
      <c r="AQ489" t="s">
        <v>2252</v>
      </c>
    </row>
    <row r="490" spans="42:43" x14ac:dyDescent="0.25">
      <c r="AP490">
        <v>20</v>
      </c>
      <c r="AQ490" t="s">
        <v>2253</v>
      </c>
    </row>
    <row r="491" spans="42:43" x14ac:dyDescent="0.25">
      <c r="AP491">
        <v>20</v>
      </c>
      <c r="AQ491" t="s">
        <v>2254</v>
      </c>
    </row>
    <row r="492" spans="42:43" x14ac:dyDescent="0.25">
      <c r="AP492">
        <v>20</v>
      </c>
      <c r="AQ492" t="s">
        <v>2255</v>
      </c>
    </row>
    <row r="493" spans="42:43" x14ac:dyDescent="0.25">
      <c r="AP493">
        <v>20</v>
      </c>
      <c r="AQ493" t="s">
        <v>2256</v>
      </c>
    </row>
    <row r="494" spans="42:43" x14ac:dyDescent="0.25">
      <c r="AP494">
        <v>20</v>
      </c>
      <c r="AQ494" t="s">
        <v>2257</v>
      </c>
    </row>
    <row r="495" spans="42:43" x14ac:dyDescent="0.25">
      <c r="AP495">
        <v>20</v>
      </c>
      <c r="AQ495" t="s">
        <v>2258</v>
      </c>
    </row>
    <row r="496" spans="42:43" x14ac:dyDescent="0.25">
      <c r="AP496">
        <v>20</v>
      </c>
      <c r="AQ496" t="s">
        <v>2259</v>
      </c>
    </row>
    <row r="497" spans="42:43" x14ac:dyDescent="0.25">
      <c r="AP497">
        <v>20</v>
      </c>
      <c r="AQ497" t="s">
        <v>2260</v>
      </c>
    </row>
    <row r="498" spans="42:43" x14ac:dyDescent="0.25">
      <c r="AP498">
        <v>20</v>
      </c>
      <c r="AQ498" t="s">
        <v>2261</v>
      </c>
    </row>
    <row r="499" spans="42:43" x14ac:dyDescent="0.25">
      <c r="AP499">
        <v>20</v>
      </c>
      <c r="AQ499" t="s">
        <v>2262</v>
      </c>
    </row>
    <row r="500" spans="42:43" x14ac:dyDescent="0.25">
      <c r="AP500">
        <v>20</v>
      </c>
      <c r="AQ500" t="s">
        <v>2263</v>
      </c>
    </row>
    <row r="501" spans="42:43" x14ac:dyDescent="0.25">
      <c r="AP501">
        <v>20</v>
      </c>
      <c r="AQ501" t="s">
        <v>2264</v>
      </c>
    </row>
    <row r="502" spans="42:43" x14ac:dyDescent="0.25">
      <c r="AP502">
        <v>20</v>
      </c>
      <c r="AQ502" t="s">
        <v>2265</v>
      </c>
    </row>
    <row r="503" spans="42:43" x14ac:dyDescent="0.25">
      <c r="AP503">
        <v>20</v>
      </c>
      <c r="AQ503" t="s">
        <v>2266</v>
      </c>
    </row>
    <row r="504" spans="42:43" x14ac:dyDescent="0.25">
      <c r="AP504">
        <v>20</v>
      </c>
      <c r="AQ504" t="s">
        <v>2267</v>
      </c>
    </row>
    <row r="505" spans="42:43" x14ac:dyDescent="0.25">
      <c r="AP505">
        <v>20</v>
      </c>
      <c r="AQ505" t="s">
        <v>2268</v>
      </c>
    </row>
    <row r="506" spans="42:43" x14ac:dyDescent="0.25">
      <c r="AP506">
        <v>20</v>
      </c>
      <c r="AQ506" t="s">
        <v>2269</v>
      </c>
    </row>
    <row r="507" spans="42:43" x14ac:dyDescent="0.25">
      <c r="AP507">
        <v>20</v>
      </c>
      <c r="AQ507" t="s">
        <v>2270</v>
      </c>
    </row>
    <row r="508" spans="42:43" x14ac:dyDescent="0.25">
      <c r="AP508">
        <v>20</v>
      </c>
      <c r="AQ508" t="s">
        <v>2271</v>
      </c>
    </row>
    <row r="509" spans="42:43" x14ac:dyDescent="0.25">
      <c r="AP509">
        <v>20</v>
      </c>
      <c r="AQ509" t="s">
        <v>2272</v>
      </c>
    </row>
    <row r="510" spans="42:43" x14ac:dyDescent="0.25">
      <c r="AP510">
        <v>20</v>
      </c>
      <c r="AQ510" t="s">
        <v>2273</v>
      </c>
    </row>
    <row r="511" spans="42:43" x14ac:dyDescent="0.25">
      <c r="AP511">
        <v>20</v>
      </c>
      <c r="AQ511" t="s">
        <v>2274</v>
      </c>
    </row>
    <row r="512" spans="42:43" x14ac:dyDescent="0.25">
      <c r="AP512">
        <v>20</v>
      </c>
      <c r="AQ512" t="s">
        <v>2275</v>
      </c>
    </row>
    <row r="513" spans="42:43" x14ac:dyDescent="0.25">
      <c r="AP513">
        <v>20</v>
      </c>
      <c r="AQ513" t="s">
        <v>2276</v>
      </c>
    </row>
    <row r="514" spans="42:43" x14ac:dyDescent="0.25">
      <c r="AP514">
        <v>20</v>
      </c>
      <c r="AQ514" t="s">
        <v>2277</v>
      </c>
    </row>
    <row r="515" spans="42:43" x14ac:dyDescent="0.25">
      <c r="AP515">
        <v>20</v>
      </c>
      <c r="AQ515" t="s">
        <v>2278</v>
      </c>
    </row>
    <row r="516" spans="42:43" x14ac:dyDescent="0.25">
      <c r="AP516">
        <v>20</v>
      </c>
      <c r="AQ516" t="s">
        <v>2279</v>
      </c>
    </row>
    <row r="517" spans="42:43" x14ac:dyDescent="0.25">
      <c r="AP517">
        <v>20</v>
      </c>
      <c r="AQ517" t="s">
        <v>2280</v>
      </c>
    </row>
    <row r="518" spans="42:43" x14ac:dyDescent="0.25">
      <c r="AP518">
        <v>20</v>
      </c>
      <c r="AQ518" t="s">
        <v>2281</v>
      </c>
    </row>
    <row r="519" spans="42:43" x14ac:dyDescent="0.25">
      <c r="AP519">
        <v>20</v>
      </c>
      <c r="AQ519" t="s">
        <v>2282</v>
      </c>
    </row>
    <row r="520" spans="42:43" x14ac:dyDescent="0.25">
      <c r="AP520">
        <v>20</v>
      </c>
      <c r="AQ520" t="s">
        <v>2283</v>
      </c>
    </row>
    <row r="521" spans="42:43" x14ac:dyDescent="0.25">
      <c r="AP521">
        <v>20</v>
      </c>
      <c r="AQ521" t="s">
        <v>2284</v>
      </c>
    </row>
    <row r="522" spans="42:43" x14ac:dyDescent="0.25">
      <c r="AP522">
        <v>20</v>
      </c>
      <c r="AQ522" t="s">
        <v>2285</v>
      </c>
    </row>
    <row r="523" spans="42:43" x14ac:dyDescent="0.25">
      <c r="AP523">
        <v>20</v>
      </c>
      <c r="AQ523" t="s">
        <v>2286</v>
      </c>
    </row>
    <row r="524" spans="42:43" x14ac:dyDescent="0.25">
      <c r="AP524">
        <v>20</v>
      </c>
      <c r="AQ524" t="s">
        <v>2287</v>
      </c>
    </row>
    <row r="525" spans="42:43" x14ac:dyDescent="0.25">
      <c r="AP525">
        <v>20</v>
      </c>
      <c r="AQ525" t="s">
        <v>2288</v>
      </c>
    </row>
    <row r="526" spans="42:43" x14ac:dyDescent="0.25">
      <c r="AP526">
        <v>20</v>
      </c>
      <c r="AQ526" t="s">
        <v>2289</v>
      </c>
    </row>
    <row r="527" spans="42:43" x14ac:dyDescent="0.25">
      <c r="AP527">
        <v>20</v>
      </c>
      <c r="AQ527" t="s">
        <v>2290</v>
      </c>
    </row>
    <row r="528" spans="42:43" x14ac:dyDescent="0.25">
      <c r="AP528">
        <v>20</v>
      </c>
      <c r="AQ528" t="s">
        <v>2291</v>
      </c>
    </row>
    <row r="529" spans="42:43" x14ac:dyDescent="0.25">
      <c r="AP529">
        <v>20</v>
      </c>
      <c r="AQ529" t="s">
        <v>2292</v>
      </c>
    </row>
    <row r="530" spans="42:43" x14ac:dyDescent="0.25">
      <c r="AP530">
        <v>20</v>
      </c>
      <c r="AQ530" t="s">
        <v>2293</v>
      </c>
    </row>
    <row r="531" spans="42:43" x14ac:dyDescent="0.25">
      <c r="AP531">
        <v>20</v>
      </c>
      <c r="AQ531" t="s">
        <v>2294</v>
      </c>
    </row>
    <row r="532" spans="42:43" x14ac:dyDescent="0.25">
      <c r="AP532">
        <v>20</v>
      </c>
      <c r="AQ532" t="s">
        <v>2295</v>
      </c>
    </row>
    <row r="533" spans="42:43" x14ac:dyDescent="0.25">
      <c r="AP533">
        <v>20</v>
      </c>
      <c r="AQ533" t="s">
        <v>2296</v>
      </c>
    </row>
    <row r="534" spans="42:43" x14ac:dyDescent="0.25">
      <c r="AP534">
        <v>20</v>
      </c>
      <c r="AQ534" t="s">
        <v>2297</v>
      </c>
    </row>
    <row r="535" spans="42:43" x14ac:dyDescent="0.25">
      <c r="AP535">
        <v>20</v>
      </c>
      <c r="AQ535" t="s">
        <v>2298</v>
      </c>
    </row>
    <row r="536" spans="42:43" x14ac:dyDescent="0.25">
      <c r="AP536">
        <v>20</v>
      </c>
      <c r="AQ536" t="s">
        <v>2299</v>
      </c>
    </row>
    <row r="537" spans="42:43" x14ac:dyDescent="0.25">
      <c r="AP537">
        <v>20</v>
      </c>
      <c r="AQ537" t="s">
        <v>2300</v>
      </c>
    </row>
    <row r="538" spans="42:43" x14ac:dyDescent="0.25">
      <c r="AP538">
        <v>20</v>
      </c>
      <c r="AQ538" t="s">
        <v>2301</v>
      </c>
    </row>
    <row r="539" spans="42:43" x14ac:dyDescent="0.25">
      <c r="AP539">
        <v>20</v>
      </c>
      <c r="AQ539" t="s">
        <v>2302</v>
      </c>
    </row>
    <row r="540" spans="42:43" x14ac:dyDescent="0.25">
      <c r="AP540">
        <v>20</v>
      </c>
      <c r="AQ540" t="s">
        <v>2303</v>
      </c>
    </row>
    <row r="541" spans="42:43" x14ac:dyDescent="0.25">
      <c r="AP541">
        <v>20</v>
      </c>
      <c r="AQ541" t="s">
        <v>2304</v>
      </c>
    </row>
    <row r="542" spans="42:43" x14ac:dyDescent="0.25">
      <c r="AP542">
        <v>20</v>
      </c>
      <c r="AQ542" t="s">
        <v>2305</v>
      </c>
    </row>
    <row r="543" spans="42:43" x14ac:dyDescent="0.25">
      <c r="AP543">
        <v>20</v>
      </c>
      <c r="AQ543" t="s">
        <v>2306</v>
      </c>
    </row>
    <row r="544" spans="42:43" x14ac:dyDescent="0.25">
      <c r="AP544">
        <v>20</v>
      </c>
      <c r="AQ544" t="s">
        <v>2307</v>
      </c>
    </row>
    <row r="545" spans="42:43" x14ac:dyDescent="0.25">
      <c r="AP545">
        <v>20</v>
      </c>
      <c r="AQ545" t="s">
        <v>2308</v>
      </c>
    </row>
    <row r="546" spans="42:43" x14ac:dyDescent="0.25">
      <c r="AP546">
        <v>20</v>
      </c>
      <c r="AQ546" t="s">
        <v>2309</v>
      </c>
    </row>
    <row r="547" spans="42:43" x14ac:dyDescent="0.25">
      <c r="AP547">
        <v>20</v>
      </c>
      <c r="AQ547" t="s">
        <v>2310</v>
      </c>
    </row>
    <row r="548" spans="42:43" x14ac:dyDescent="0.25">
      <c r="AP548">
        <v>20</v>
      </c>
      <c r="AQ548" t="s">
        <v>2311</v>
      </c>
    </row>
    <row r="549" spans="42:43" x14ac:dyDescent="0.25">
      <c r="AP549">
        <v>20</v>
      </c>
      <c r="AQ549" t="s">
        <v>2312</v>
      </c>
    </row>
    <row r="550" spans="42:43" x14ac:dyDescent="0.25">
      <c r="AP550">
        <v>20</v>
      </c>
      <c r="AQ550" t="s">
        <v>2313</v>
      </c>
    </row>
    <row r="551" spans="42:43" x14ac:dyDescent="0.25">
      <c r="AP551">
        <v>20</v>
      </c>
      <c r="AQ551" t="s">
        <v>2314</v>
      </c>
    </row>
    <row r="552" spans="42:43" x14ac:dyDescent="0.25">
      <c r="AP552">
        <v>20</v>
      </c>
      <c r="AQ552" t="s">
        <v>2315</v>
      </c>
    </row>
    <row r="553" spans="42:43" x14ac:dyDescent="0.25">
      <c r="AP553">
        <v>20</v>
      </c>
      <c r="AQ553" t="s">
        <v>2316</v>
      </c>
    </row>
    <row r="554" spans="42:43" x14ac:dyDescent="0.25">
      <c r="AP554">
        <v>20</v>
      </c>
      <c r="AQ554" t="s">
        <v>2317</v>
      </c>
    </row>
    <row r="555" spans="42:43" x14ac:dyDescent="0.25">
      <c r="AP555">
        <v>20</v>
      </c>
      <c r="AQ555" t="s">
        <v>2318</v>
      </c>
    </row>
    <row r="556" spans="42:43" x14ac:dyDescent="0.25">
      <c r="AP556">
        <v>20</v>
      </c>
      <c r="AQ556" t="s">
        <v>2319</v>
      </c>
    </row>
    <row r="557" spans="42:43" x14ac:dyDescent="0.25">
      <c r="AP557">
        <v>20</v>
      </c>
      <c r="AQ557" t="s">
        <v>2320</v>
      </c>
    </row>
    <row r="558" spans="42:43" x14ac:dyDescent="0.25">
      <c r="AP558">
        <v>20</v>
      </c>
      <c r="AQ558" t="s">
        <v>2321</v>
      </c>
    </row>
    <row r="559" spans="42:43" x14ac:dyDescent="0.25">
      <c r="AP559">
        <v>20</v>
      </c>
      <c r="AQ559" t="s">
        <v>2322</v>
      </c>
    </row>
    <row r="560" spans="42:43" x14ac:dyDescent="0.25">
      <c r="AP560">
        <v>20</v>
      </c>
      <c r="AQ560" t="s">
        <v>2323</v>
      </c>
    </row>
    <row r="561" spans="42:43" x14ac:dyDescent="0.25">
      <c r="AP561">
        <v>20</v>
      </c>
      <c r="AQ561" t="s">
        <v>2324</v>
      </c>
    </row>
    <row r="562" spans="42:43" x14ac:dyDescent="0.25">
      <c r="AP562">
        <v>20</v>
      </c>
      <c r="AQ562" t="s">
        <v>2325</v>
      </c>
    </row>
    <row r="563" spans="42:43" x14ac:dyDescent="0.25">
      <c r="AP563">
        <v>20</v>
      </c>
      <c r="AQ563" t="s">
        <v>1445</v>
      </c>
    </row>
    <row r="564" spans="42:43" x14ac:dyDescent="0.25">
      <c r="AP564">
        <v>20</v>
      </c>
      <c r="AQ564" t="s">
        <v>2326</v>
      </c>
    </row>
    <row r="565" spans="42:43" x14ac:dyDescent="0.25">
      <c r="AP565">
        <v>20</v>
      </c>
      <c r="AQ565" t="s">
        <v>2327</v>
      </c>
    </row>
    <row r="566" spans="42:43" x14ac:dyDescent="0.25">
      <c r="AP566">
        <v>20</v>
      </c>
      <c r="AQ566" t="s">
        <v>2328</v>
      </c>
    </row>
    <row r="567" spans="42:43" x14ac:dyDescent="0.25">
      <c r="AP567">
        <v>20</v>
      </c>
      <c r="AQ567" t="s">
        <v>2329</v>
      </c>
    </row>
    <row r="568" spans="42:43" x14ac:dyDescent="0.25">
      <c r="AP568">
        <v>20</v>
      </c>
      <c r="AQ568" t="s">
        <v>2330</v>
      </c>
    </row>
    <row r="569" spans="42:43" x14ac:dyDescent="0.25">
      <c r="AP569">
        <v>20</v>
      </c>
      <c r="AQ569" t="s">
        <v>2331</v>
      </c>
    </row>
    <row r="570" spans="42:43" x14ac:dyDescent="0.25">
      <c r="AP570">
        <v>20</v>
      </c>
      <c r="AQ570" t="s">
        <v>2332</v>
      </c>
    </row>
    <row r="571" spans="42:43" x14ac:dyDescent="0.25">
      <c r="AP571">
        <v>20</v>
      </c>
      <c r="AQ571" t="s">
        <v>2333</v>
      </c>
    </row>
    <row r="572" spans="42:43" x14ac:dyDescent="0.25">
      <c r="AP572">
        <v>20</v>
      </c>
      <c r="AQ572" t="s">
        <v>2334</v>
      </c>
    </row>
  </sheetData>
  <sheetProtection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G67"/>
  <sheetViews>
    <sheetView showGridLines="0" tabSelected="1" topLeftCell="A41" zoomScale="90" zoomScaleNormal="90" workbookViewId="0">
      <selection activeCell="C53" sqref="C53"/>
    </sheetView>
  </sheetViews>
  <sheetFormatPr baseColWidth="10" defaultColWidth="0" defaultRowHeight="15" zeroHeight="1" x14ac:dyDescent="0.25"/>
  <cols>
    <col min="1" max="1" width="72.140625" style="1" customWidth="1"/>
    <col min="2" max="6" width="20.7109375" customWidth="1"/>
    <col min="7" max="7" width="0" hidden="1" customWidth="1"/>
  </cols>
  <sheetData>
    <row r="1" spans="1:7" s="91" customFormat="1" ht="34.5" customHeight="1" x14ac:dyDescent="0.25">
      <c r="A1" s="163" t="s">
        <v>495</v>
      </c>
      <c r="B1" s="163"/>
      <c r="C1" s="163"/>
      <c r="D1" s="163"/>
      <c r="E1" s="163"/>
      <c r="F1" s="163"/>
      <c r="G1" s="111"/>
    </row>
    <row r="2" spans="1:7" x14ac:dyDescent="0.25">
      <c r="A2" s="151" t="str">
        <f>ENTE_PUBLICO</f>
        <v>Sistema de Agua Potable y Alcantarillado en la Zona rural del Municipio de León, Guanajuato, Gobierno del Estado de Guanajuato</v>
      </c>
      <c r="B2" s="152"/>
      <c r="C2" s="152"/>
      <c r="D2" s="152"/>
      <c r="E2" s="152"/>
      <c r="F2" s="153"/>
    </row>
    <row r="3" spans="1:7" x14ac:dyDescent="0.25">
      <c r="A3" s="160" t="s">
        <v>496</v>
      </c>
      <c r="B3" s="161"/>
      <c r="C3" s="161"/>
      <c r="D3" s="161"/>
      <c r="E3" s="161"/>
      <c r="F3" s="162"/>
    </row>
    <row r="4" spans="1:7" ht="30" x14ac:dyDescent="0.25">
      <c r="A4" s="9"/>
      <c r="B4" s="9" t="s">
        <v>497</v>
      </c>
      <c r="C4" s="9" t="s">
        <v>498</v>
      </c>
      <c r="D4" s="9" t="s">
        <v>499</v>
      </c>
      <c r="E4" s="9" t="s">
        <v>500</v>
      </c>
      <c r="F4" s="9" t="s">
        <v>501</v>
      </c>
    </row>
    <row r="5" spans="1:7" x14ac:dyDescent="0.25">
      <c r="A5" s="136" t="s">
        <v>502</v>
      </c>
      <c r="B5" s="5"/>
      <c r="C5" s="5"/>
      <c r="D5" s="5"/>
      <c r="E5" s="5"/>
      <c r="F5" s="5"/>
    </row>
    <row r="6" spans="1:7" ht="30" x14ac:dyDescent="0.25">
      <c r="A6" s="137" t="s">
        <v>503</v>
      </c>
      <c r="B6" s="60">
        <v>0</v>
      </c>
      <c r="C6" s="60">
        <v>0</v>
      </c>
      <c r="D6" s="60">
        <v>0</v>
      </c>
      <c r="E6" s="60">
        <v>0</v>
      </c>
      <c r="F6" s="60">
        <v>0</v>
      </c>
    </row>
    <row r="7" spans="1:7" x14ac:dyDescent="0.25">
      <c r="A7" s="137" t="s">
        <v>504</v>
      </c>
      <c r="B7" s="60">
        <v>0</v>
      </c>
      <c r="C7" s="60">
        <v>0</v>
      </c>
      <c r="D7" s="60">
        <v>0</v>
      </c>
      <c r="E7" s="60">
        <v>0</v>
      </c>
      <c r="F7" s="60">
        <v>0</v>
      </c>
    </row>
    <row r="8" spans="1:7" x14ac:dyDescent="0.25">
      <c r="A8" s="138"/>
      <c r="B8" s="54"/>
      <c r="C8" s="54"/>
      <c r="D8" s="54"/>
      <c r="E8" s="54"/>
      <c r="F8" s="54"/>
    </row>
    <row r="9" spans="1:7" x14ac:dyDescent="0.25">
      <c r="A9" s="136" t="s">
        <v>505</v>
      </c>
      <c r="B9" s="54"/>
      <c r="C9" s="54"/>
      <c r="D9" s="54"/>
      <c r="E9" s="54"/>
      <c r="F9" s="54"/>
    </row>
    <row r="10" spans="1:7" x14ac:dyDescent="0.25">
      <c r="A10" s="137" t="s">
        <v>506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</row>
    <row r="11" spans="1:7" x14ac:dyDescent="0.25">
      <c r="A11" s="139" t="s">
        <v>507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</row>
    <row r="12" spans="1:7" x14ac:dyDescent="0.25">
      <c r="A12" s="139" t="s">
        <v>508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</row>
    <row r="13" spans="1:7" x14ac:dyDescent="0.25">
      <c r="A13" s="139" t="s">
        <v>509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</row>
    <row r="14" spans="1:7" x14ac:dyDescent="0.25">
      <c r="A14" s="137" t="s">
        <v>510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</row>
    <row r="15" spans="1:7" x14ac:dyDescent="0.25">
      <c r="A15" s="139" t="s">
        <v>507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</row>
    <row r="16" spans="1:7" x14ac:dyDescent="0.25">
      <c r="A16" s="139" t="s">
        <v>508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</row>
    <row r="17" spans="1:6" x14ac:dyDescent="0.25">
      <c r="A17" s="139" t="s">
        <v>509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</row>
    <row r="18" spans="1:6" x14ac:dyDescent="0.25">
      <c r="A18" s="137" t="s">
        <v>511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</row>
    <row r="19" spans="1:6" x14ac:dyDescent="0.25">
      <c r="A19" s="137" t="s">
        <v>512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</row>
    <row r="20" spans="1:6" x14ac:dyDescent="0.25">
      <c r="A20" s="137" t="s">
        <v>513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</row>
    <row r="21" spans="1:6" x14ac:dyDescent="0.25">
      <c r="A21" s="137" t="s">
        <v>514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</row>
    <row r="22" spans="1:6" x14ac:dyDescent="0.25">
      <c r="A22" s="64" t="s">
        <v>515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</row>
    <row r="23" spans="1:6" x14ac:dyDescent="0.25">
      <c r="A23" s="64" t="s">
        <v>516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</row>
    <row r="24" spans="1:6" x14ac:dyDescent="0.25">
      <c r="A24" s="64" t="s">
        <v>517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</row>
    <row r="25" spans="1:6" x14ac:dyDescent="0.25">
      <c r="A25" s="137" t="s">
        <v>518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</row>
    <row r="26" spans="1:6" x14ac:dyDescent="0.25">
      <c r="A26" s="138"/>
      <c r="B26" s="54"/>
      <c r="C26" s="54"/>
      <c r="D26" s="54"/>
      <c r="E26" s="54"/>
      <c r="F26" s="54"/>
    </row>
    <row r="27" spans="1:6" x14ac:dyDescent="0.25">
      <c r="A27" s="136" t="s">
        <v>519</v>
      </c>
      <c r="B27" s="54"/>
      <c r="C27" s="54"/>
      <c r="D27" s="54"/>
      <c r="E27" s="54"/>
      <c r="F27" s="54"/>
    </row>
    <row r="28" spans="1:6" x14ac:dyDescent="0.25">
      <c r="A28" s="137" t="s">
        <v>520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</row>
    <row r="29" spans="1:6" x14ac:dyDescent="0.25">
      <c r="A29" s="138"/>
      <c r="B29" s="54"/>
      <c r="C29" s="54"/>
      <c r="D29" s="54"/>
      <c r="E29" s="54"/>
      <c r="F29" s="54"/>
    </row>
    <row r="30" spans="1:6" x14ac:dyDescent="0.25">
      <c r="A30" s="136" t="s">
        <v>521</v>
      </c>
      <c r="B30" s="54"/>
      <c r="C30" s="54"/>
      <c r="D30" s="54"/>
      <c r="E30" s="54"/>
      <c r="F30" s="54"/>
    </row>
    <row r="31" spans="1:6" x14ac:dyDescent="0.25">
      <c r="A31" s="137" t="s">
        <v>506</v>
      </c>
      <c r="B31" s="60">
        <v>0</v>
      </c>
      <c r="C31" s="60">
        <v>0</v>
      </c>
      <c r="D31" s="60">
        <v>0</v>
      </c>
      <c r="E31" s="60">
        <v>0</v>
      </c>
      <c r="F31" s="60">
        <v>0</v>
      </c>
    </row>
    <row r="32" spans="1:6" x14ac:dyDescent="0.25">
      <c r="A32" s="137" t="s">
        <v>510</v>
      </c>
      <c r="B32" s="60">
        <v>0</v>
      </c>
      <c r="C32" s="60">
        <v>0</v>
      </c>
      <c r="D32" s="60">
        <v>0</v>
      </c>
      <c r="E32" s="60">
        <v>0</v>
      </c>
      <c r="F32" s="60">
        <v>0</v>
      </c>
    </row>
    <row r="33" spans="1:6" x14ac:dyDescent="0.25">
      <c r="A33" s="137" t="s">
        <v>522</v>
      </c>
      <c r="B33" s="60">
        <v>0</v>
      </c>
      <c r="C33" s="60">
        <v>0</v>
      </c>
      <c r="D33" s="60">
        <v>0</v>
      </c>
      <c r="E33" s="60">
        <v>0</v>
      </c>
      <c r="F33" s="60">
        <v>0</v>
      </c>
    </row>
    <row r="34" spans="1:6" x14ac:dyDescent="0.25">
      <c r="A34" s="138"/>
      <c r="B34" s="54"/>
      <c r="C34" s="54"/>
      <c r="D34" s="54"/>
      <c r="E34" s="54"/>
      <c r="F34" s="54"/>
    </row>
    <row r="35" spans="1:6" x14ac:dyDescent="0.25">
      <c r="A35" s="136" t="s">
        <v>523</v>
      </c>
      <c r="B35" s="54"/>
      <c r="C35" s="54"/>
      <c r="D35" s="54"/>
      <c r="E35" s="54"/>
      <c r="F35" s="54"/>
    </row>
    <row r="36" spans="1:6" x14ac:dyDescent="0.25">
      <c r="A36" s="137" t="s">
        <v>524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</row>
    <row r="37" spans="1:6" x14ac:dyDescent="0.25">
      <c r="A37" s="137" t="s">
        <v>525</v>
      </c>
      <c r="B37" s="60">
        <v>0</v>
      </c>
      <c r="C37" s="60">
        <v>0</v>
      </c>
      <c r="D37" s="60">
        <v>0</v>
      </c>
      <c r="E37" s="60">
        <v>0</v>
      </c>
      <c r="F37" s="60">
        <v>0</v>
      </c>
    </row>
    <row r="38" spans="1:6" x14ac:dyDescent="0.25">
      <c r="A38" s="137" t="s">
        <v>526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</row>
    <row r="39" spans="1:6" x14ac:dyDescent="0.25">
      <c r="A39" s="138"/>
      <c r="B39" s="54"/>
      <c r="C39" s="54"/>
      <c r="D39" s="54"/>
      <c r="E39" s="54"/>
      <c r="F39" s="54"/>
    </row>
    <row r="40" spans="1:6" x14ac:dyDescent="0.25">
      <c r="A40" s="136" t="s">
        <v>527</v>
      </c>
      <c r="B40" s="60">
        <v>0</v>
      </c>
      <c r="C40" s="60">
        <v>0</v>
      </c>
      <c r="D40" s="60">
        <v>0</v>
      </c>
      <c r="E40" s="60">
        <v>0</v>
      </c>
      <c r="F40" s="60">
        <v>0</v>
      </c>
    </row>
    <row r="41" spans="1:6" x14ac:dyDescent="0.25">
      <c r="A41" s="138"/>
      <c r="B41" s="54"/>
      <c r="C41" s="54"/>
      <c r="D41" s="54"/>
      <c r="E41" s="54"/>
      <c r="F41" s="54"/>
    </row>
    <row r="42" spans="1:6" x14ac:dyDescent="0.25">
      <c r="A42" s="136" t="s">
        <v>528</v>
      </c>
      <c r="B42" s="54"/>
      <c r="C42" s="54"/>
      <c r="D42" s="54"/>
      <c r="E42" s="54"/>
      <c r="F42" s="54"/>
    </row>
    <row r="43" spans="1:6" x14ac:dyDescent="0.25">
      <c r="A43" s="137" t="s">
        <v>529</v>
      </c>
      <c r="B43" s="60">
        <v>0</v>
      </c>
      <c r="C43" s="60">
        <v>0</v>
      </c>
      <c r="D43" s="60">
        <v>0</v>
      </c>
      <c r="E43" s="60">
        <v>0</v>
      </c>
      <c r="F43" s="60">
        <v>0</v>
      </c>
    </row>
    <row r="44" spans="1:6" x14ac:dyDescent="0.25">
      <c r="A44" s="137" t="s">
        <v>530</v>
      </c>
      <c r="B44" s="60">
        <v>0</v>
      </c>
      <c r="C44" s="60">
        <v>0</v>
      </c>
      <c r="D44" s="60">
        <v>0</v>
      </c>
      <c r="E44" s="60">
        <v>0</v>
      </c>
      <c r="F44" s="60">
        <v>0</v>
      </c>
    </row>
    <row r="45" spans="1:6" x14ac:dyDescent="0.25">
      <c r="A45" s="137" t="s">
        <v>531</v>
      </c>
      <c r="B45" s="60">
        <v>0</v>
      </c>
      <c r="C45" s="60">
        <v>0</v>
      </c>
      <c r="D45" s="60">
        <v>0</v>
      </c>
      <c r="E45" s="60">
        <v>0</v>
      </c>
      <c r="F45" s="60">
        <v>0</v>
      </c>
    </row>
    <row r="46" spans="1:6" x14ac:dyDescent="0.25">
      <c r="A46" s="138"/>
      <c r="B46" s="54"/>
      <c r="C46" s="54"/>
      <c r="D46" s="54"/>
      <c r="E46" s="54"/>
      <c r="F46" s="54"/>
    </row>
    <row r="47" spans="1:6" ht="30" x14ac:dyDescent="0.25">
      <c r="A47" s="136" t="s">
        <v>532</v>
      </c>
      <c r="B47" s="54"/>
      <c r="C47" s="54"/>
      <c r="D47" s="54"/>
      <c r="E47" s="54"/>
      <c r="F47" s="54"/>
    </row>
    <row r="48" spans="1:6" x14ac:dyDescent="0.25">
      <c r="A48" s="64" t="s">
        <v>530</v>
      </c>
      <c r="B48" s="60">
        <v>0</v>
      </c>
      <c r="C48" s="60">
        <v>0</v>
      </c>
      <c r="D48" s="60">
        <v>0</v>
      </c>
      <c r="E48" s="60">
        <v>0</v>
      </c>
      <c r="F48" s="60">
        <v>0</v>
      </c>
    </row>
    <row r="49" spans="1:6" x14ac:dyDescent="0.25">
      <c r="A49" s="64" t="s">
        <v>531</v>
      </c>
      <c r="B49" s="60">
        <v>0</v>
      </c>
      <c r="C49" s="60">
        <v>0</v>
      </c>
      <c r="D49" s="60">
        <v>0</v>
      </c>
      <c r="E49" s="60">
        <v>0</v>
      </c>
      <c r="F49" s="60">
        <v>0</v>
      </c>
    </row>
    <row r="50" spans="1:6" x14ac:dyDescent="0.25">
      <c r="A50" s="138"/>
      <c r="B50" s="54"/>
      <c r="C50" s="54"/>
      <c r="D50" s="54"/>
      <c r="E50" s="54"/>
      <c r="F50" s="54"/>
    </row>
    <row r="51" spans="1:6" x14ac:dyDescent="0.25">
      <c r="A51" s="136" t="s">
        <v>533</v>
      </c>
      <c r="B51" s="54"/>
      <c r="C51" s="54"/>
      <c r="D51" s="54"/>
      <c r="E51" s="54"/>
      <c r="F51" s="54"/>
    </row>
    <row r="52" spans="1:6" x14ac:dyDescent="0.25">
      <c r="A52" s="137" t="s">
        <v>530</v>
      </c>
      <c r="B52" s="60">
        <v>0</v>
      </c>
      <c r="C52" s="60">
        <v>0</v>
      </c>
      <c r="D52" s="60">
        <v>0</v>
      </c>
      <c r="E52" s="60">
        <v>0</v>
      </c>
      <c r="F52" s="60">
        <v>0</v>
      </c>
    </row>
    <row r="53" spans="1:6" x14ac:dyDescent="0.25">
      <c r="A53" s="137" t="s">
        <v>531</v>
      </c>
      <c r="B53" s="60">
        <v>0</v>
      </c>
      <c r="C53" s="60">
        <v>0</v>
      </c>
      <c r="D53" s="60">
        <v>0</v>
      </c>
      <c r="E53" s="60">
        <v>0</v>
      </c>
      <c r="F53" s="60">
        <v>0</v>
      </c>
    </row>
    <row r="54" spans="1:6" x14ac:dyDescent="0.25">
      <c r="A54" s="137" t="s">
        <v>534</v>
      </c>
      <c r="B54" s="60">
        <v>0</v>
      </c>
      <c r="C54" s="60">
        <v>0</v>
      </c>
      <c r="D54" s="60">
        <v>0</v>
      </c>
      <c r="E54" s="60">
        <v>0</v>
      </c>
      <c r="F54" s="60">
        <v>0</v>
      </c>
    </row>
    <row r="55" spans="1:6" x14ac:dyDescent="0.25">
      <c r="A55" s="138"/>
      <c r="B55" s="54"/>
      <c r="C55" s="54"/>
      <c r="D55" s="54"/>
      <c r="E55" s="54"/>
      <c r="F55" s="54"/>
    </row>
    <row r="56" spans="1:6" x14ac:dyDescent="0.25">
      <c r="A56" s="136" t="s">
        <v>535</v>
      </c>
      <c r="B56" s="54"/>
      <c r="C56" s="54"/>
      <c r="D56" s="54"/>
      <c r="E56" s="54"/>
      <c r="F56" s="54"/>
    </row>
    <row r="57" spans="1:6" x14ac:dyDescent="0.25">
      <c r="A57" s="137" t="s">
        <v>530</v>
      </c>
      <c r="B57" s="60">
        <v>0</v>
      </c>
      <c r="C57" s="60">
        <v>0</v>
      </c>
      <c r="D57" s="60">
        <v>0</v>
      </c>
      <c r="E57" s="60">
        <v>0</v>
      </c>
      <c r="F57" s="60">
        <v>0</v>
      </c>
    </row>
    <row r="58" spans="1:6" x14ac:dyDescent="0.25">
      <c r="A58" s="137" t="s">
        <v>531</v>
      </c>
      <c r="B58" s="60">
        <v>0</v>
      </c>
      <c r="C58" s="60">
        <v>0</v>
      </c>
      <c r="D58" s="60">
        <v>0</v>
      </c>
      <c r="E58" s="60">
        <v>0</v>
      </c>
      <c r="F58" s="60">
        <v>0</v>
      </c>
    </row>
    <row r="59" spans="1:6" x14ac:dyDescent="0.25">
      <c r="A59" s="138"/>
      <c r="B59" s="54"/>
      <c r="C59" s="54"/>
      <c r="D59" s="54"/>
      <c r="E59" s="54"/>
      <c r="F59" s="54"/>
    </row>
    <row r="60" spans="1:6" x14ac:dyDescent="0.25">
      <c r="A60" s="136" t="s">
        <v>536</v>
      </c>
      <c r="B60" s="54"/>
      <c r="C60" s="54"/>
      <c r="D60" s="54"/>
      <c r="E60" s="54"/>
      <c r="F60" s="54"/>
    </row>
    <row r="61" spans="1:6" x14ac:dyDescent="0.25">
      <c r="A61" s="137" t="s">
        <v>537</v>
      </c>
      <c r="B61" s="60">
        <v>0</v>
      </c>
      <c r="C61" s="60">
        <v>0</v>
      </c>
      <c r="D61" s="60">
        <v>0</v>
      </c>
      <c r="E61" s="60">
        <v>0</v>
      </c>
      <c r="F61" s="60">
        <v>0</v>
      </c>
    </row>
    <row r="62" spans="1:6" x14ac:dyDescent="0.25">
      <c r="A62" s="137" t="s">
        <v>538</v>
      </c>
      <c r="B62" s="60">
        <v>0</v>
      </c>
      <c r="C62" s="60">
        <v>0</v>
      </c>
      <c r="D62" s="60">
        <v>0</v>
      </c>
      <c r="E62" s="60">
        <v>0</v>
      </c>
      <c r="F62" s="60">
        <v>0</v>
      </c>
    </row>
    <row r="63" spans="1:6" x14ac:dyDescent="0.25">
      <c r="A63" s="138"/>
      <c r="B63" s="54"/>
      <c r="C63" s="54"/>
      <c r="D63" s="54"/>
      <c r="E63" s="54"/>
      <c r="F63" s="54"/>
    </row>
    <row r="64" spans="1:6" x14ac:dyDescent="0.25">
      <c r="A64" s="136" t="s">
        <v>539</v>
      </c>
      <c r="B64" s="54"/>
      <c r="C64" s="54"/>
      <c r="D64" s="54"/>
      <c r="E64" s="54"/>
      <c r="F64" s="54"/>
    </row>
    <row r="65" spans="1:6" x14ac:dyDescent="0.25">
      <c r="A65" s="137" t="s">
        <v>540</v>
      </c>
      <c r="B65" s="60">
        <v>0</v>
      </c>
      <c r="C65" s="60">
        <v>0</v>
      </c>
      <c r="D65" s="60">
        <v>0</v>
      </c>
      <c r="E65" s="60">
        <v>0</v>
      </c>
      <c r="F65" s="60">
        <v>0</v>
      </c>
    </row>
    <row r="66" spans="1:6" x14ac:dyDescent="0.25">
      <c r="A66" s="137" t="s">
        <v>541</v>
      </c>
      <c r="B66" s="60">
        <v>0</v>
      </c>
      <c r="C66" s="60">
        <v>0</v>
      </c>
      <c r="D66" s="60">
        <v>0</v>
      </c>
      <c r="E66" s="60">
        <v>0</v>
      </c>
      <c r="F66" s="60">
        <v>0</v>
      </c>
    </row>
    <row r="67" spans="1:6" x14ac:dyDescent="0.25">
      <c r="A67" s="142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31496062992125984" right="0.31496062992125984" top="0.35433070866141736" bottom="0.35433070866141736" header="0.31496062992125984" footer="0.31496062992125984"/>
  <pageSetup paperSize="9" scale="55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36" t="s">
        <v>3279</v>
      </c>
      <c r="Q1" s="36" t="s">
        <v>3280</v>
      </c>
      <c r="R1" s="36" t="s">
        <v>3281</v>
      </c>
      <c r="S1" s="36" t="s">
        <v>3282</v>
      </c>
      <c r="T1" s="36" t="s">
        <v>3283</v>
      </c>
    </row>
    <row r="2" spans="1:20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505</v>
      </c>
      <c r="P5" s="18"/>
      <c r="Q5" s="18"/>
      <c r="R5" s="18"/>
      <c r="S5" s="18"/>
      <c r="T5" s="18"/>
    </row>
    <row r="6" spans="1:20" x14ac:dyDescent="0.25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x14ac:dyDescent="0.2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x14ac:dyDescent="0.25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x14ac:dyDescent="0.2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x14ac:dyDescent="0.25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x14ac:dyDescent="0.25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x14ac:dyDescent="0.25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x14ac:dyDescent="0.25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x14ac:dyDescent="0.25">
      <c r="A22" t="str">
        <f t="shared" si="0"/>
        <v>8,3,0,0,0,0,0</v>
      </c>
      <c r="B22">
        <v>8</v>
      </c>
      <c r="C22">
        <v>3</v>
      </c>
      <c r="I22" t="s">
        <v>519</v>
      </c>
      <c r="P22" s="18"/>
      <c r="Q22" s="18"/>
      <c r="R22" s="18"/>
      <c r="S22" s="18"/>
      <c r="T22" s="18"/>
    </row>
    <row r="23" spans="1:20" x14ac:dyDescent="0.25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521</v>
      </c>
      <c r="P24" s="18"/>
      <c r="Q24" s="18"/>
      <c r="R24" s="18"/>
      <c r="S24" s="18"/>
      <c r="T24" s="18"/>
    </row>
    <row r="25" spans="1:20" x14ac:dyDescent="0.25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25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523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527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528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532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533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535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536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539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17283"/>
  <sheetViews>
    <sheetView showGridLines="0" topLeftCell="B47" zoomScale="70" zoomScaleNormal="70" workbookViewId="0">
      <selection activeCell="E81" sqref="E81"/>
    </sheetView>
  </sheetViews>
  <sheetFormatPr baseColWidth="10" defaultColWidth="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90" customFormat="1" ht="37.5" customHeight="1" x14ac:dyDescent="0.25">
      <c r="A1" s="163" t="s">
        <v>545</v>
      </c>
      <c r="B1" s="163"/>
      <c r="C1" s="163"/>
      <c r="D1" s="163"/>
      <c r="E1" s="163"/>
      <c r="F1" s="163"/>
    </row>
    <row r="2" spans="1:6" x14ac:dyDescent="0.25">
      <c r="A2" s="151" t="str">
        <f>ENTE_PUBLICO_A</f>
        <v>Sistema de Agua Potable y Alcantarillado en la Zona rural del Municipio de León, Guanajuato, Gobierno del Estado de Guanajuato (a)</v>
      </c>
      <c r="B2" s="152"/>
      <c r="C2" s="152"/>
      <c r="D2" s="152"/>
      <c r="E2" s="152"/>
      <c r="F2" s="153"/>
    </row>
    <row r="3" spans="1:6" x14ac:dyDescent="0.25">
      <c r="A3" s="154" t="s">
        <v>117</v>
      </c>
      <c r="B3" s="155"/>
      <c r="C3" s="155"/>
      <c r="D3" s="155"/>
      <c r="E3" s="155"/>
      <c r="F3" s="156"/>
    </row>
    <row r="4" spans="1:6" x14ac:dyDescent="0.25">
      <c r="A4" s="157" t="str">
        <f>PERIODO_INFORME</f>
        <v>Al 31 de diciembre de 2018 y al 30 de junio de 2019 (b)</v>
      </c>
      <c r="B4" s="158"/>
      <c r="C4" s="158"/>
      <c r="D4" s="158"/>
      <c r="E4" s="158"/>
      <c r="F4" s="159"/>
    </row>
    <row r="5" spans="1:6" x14ac:dyDescent="0.25">
      <c r="A5" s="160" t="s">
        <v>118</v>
      </c>
      <c r="B5" s="161"/>
      <c r="C5" s="161"/>
      <c r="D5" s="161"/>
      <c r="E5" s="161"/>
      <c r="F5" s="162"/>
    </row>
    <row r="6" spans="1:6" s="3" customFormat="1" ht="30" x14ac:dyDescent="0.25">
      <c r="A6" s="133" t="s">
        <v>3284</v>
      </c>
      <c r="B6" s="134" t="str">
        <f>ANIO</f>
        <v>2019 (d)</v>
      </c>
      <c r="C6" s="131" t="str">
        <f>ULTIMO</f>
        <v>31 de diciembre de 2018 (e)</v>
      </c>
      <c r="D6" s="135" t="s">
        <v>0</v>
      </c>
      <c r="E6" s="134" t="str">
        <f>ANIO</f>
        <v>2019 (d)</v>
      </c>
      <c r="F6" s="131" t="str">
        <f>ULTIMO</f>
        <v>31 de diciembre de 2018 (e)</v>
      </c>
    </row>
    <row r="7" spans="1:6" x14ac:dyDescent="0.25">
      <c r="A7" s="94" t="s">
        <v>1</v>
      </c>
      <c r="B7" s="87"/>
      <c r="C7" s="87"/>
      <c r="D7" s="98" t="s">
        <v>52</v>
      </c>
      <c r="E7" s="87"/>
      <c r="F7" s="87"/>
    </row>
    <row r="8" spans="1:6" x14ac:dyDescent="0.25">
      <c r="A8" s="38" t="s">
        <v>2</v>
      </c>
      <c r="B8" s="54"/>
      <c r="C8" s="54"/>
      <c r="D8" s="99" t="s">
        <v>53</v>
      </c>
      <c r="E8" s="54"/>
      <c r="F8" s="54"/>
    </row>
    <row r="9" spans="1:6" x14ac:dyDescent="0.25">
      <c r="A9" s="95" t="s">
        <v>3</v>
      </c>
      <c r="B9" s="60">
        <f>SUM(B10:B16)</f>
        <v>75632677.210000008</v>
      </c>
      <c r="C9" s="60">
        <f>SUM(C10:C16)</f>
        <v>89615001.310000002</v>
      </c>
      <c r="D9" s="100" t="s">
        <v>54</v>
      </c>
      <c r="E9" s="60">
        <f>SUM(E10:E18)</f>
        <v>1501860</v>
      </c>
      <c r="F9" s="60">
        <f>SUM(F10:F18)</f>
        <v>796842.78</v>
      </c>
    </row>
    <row r="10" spans="1:6" x14ac:dyDescent="0.25">
      <c r="A10" s="96" t="s">
        <v>4</v>
      </c>
      <c r="B10" s="60">
        <v>0</v>
      </c>
      <c r="C10" s="60">
        <v>0</v>
      </c>
      <c r="D10" s="101" t="s">
        <v>55</v>
      </c>
      <c r="E10" s="60">
        <v>0</v>
      </c>
      <c r="F10" s="60">
        <v>0</v>
      </c>
    </row>
    <row r="11" spans="1:6" x14ac:dyDescent="0.25">
      <c r="A11" s="96" t="s">
        <v>5</v>
      </c>
      <c r="B11" s="60">
        <v>72818708.260000005</v>
      </c>
      <c r="C11" s="60">
        <v>58508282.829999998</v>
      </c>
      <c r="D11" s="101" t="s">
        <v>56</v>
      </c>
      <c r="E11" s="60">
        <v>1367263.29</v>
      </c>
      <c r="F11" s="60">
        <v>473348.11</v>
      </c>
    </row>
    <row r="12" spans="1:6" x14ac:dyDescent="0.25">
      <c r="A12" s="96" t="s">
        <v>6</v>
      </c>
      <c r="B12" s="77">
        <v>0</v>
      </c>
      <c r="C12" s="60">
        <v>0</v>
      </c>
      <c r="D12" s="101" t="s">
        <v>57</v>
      </c>
      <c r="E12" s="60">
        <v>0</v>
      </c>
      <c r="F12" s="60">
        <v>0</v>
      </c>
    </row>
    <row r="13" spans="1:6" x14ac:dyDescent="0.25">
      <c r="A13" s="96" t="s">
        <v>7</v>
      </c>
      <c r="B13" s="60">
        <v>0</v>
      </c>
      <c r="C13" s="60">
        <v>0</v>
      </c>
      <c r="D13" s="101" t="s">
        <v>58</v>
      </c>
      <c r="E13" s="60">
        <v>0</v>
      </c>
      <c r="F13" s="60">
        <v>0</v>
      </c>
    </row>
    <row r="14" spans="1:6" x14ac:dyDescent="0.25">
      <c r="A14" s="96" t="s">
        <v>8</v>
      </c>
      <c r="B14" s="60">
        <v>2813968.95</v>
      </c>
      <c r="C14" s="60">
        <v>31106718.48</v>
      </c>
      <c r="D14" s="101" t="s">
        <v>59</v>
      </c>
      <c r="E14" s="60">
        <v>0</v>
      </c>
      <c r="F14" s="60">
        <v>0</v>
      </c>
    </row>
    <row r="15" spans="1:6" x14ac:dyDescent="0.25">
      <c r="A15" s="96" t="s">
        <v>9</v>
      </c>
      <c r="B15" s="60">
        <v>0</v>
      </c>
      <c r="C15" s="60">
        <v>0</v>
      </c>
      <c r="D15" s="101" t="s">
        <v>60</v>
      </c>
      <c r="E15" s="60">
        <v>0</v>
      </c>
      <c r="F15" s="60">
        <v>0</v>
      </c>
    </row>
    <row r="16" spans="1:6" x14ac:dyDescent="0.25">
      <c r="A16" s="96" t="s">
        <v>10</v>
      </c>
      <c r="B16" s="60">
        <v>0</v>
      </c>
      <c r="C16" s="60">
        <v>0</v>
      </c>
      <c r="D16" s="101" t="s">
        <v>61</v>
      </c>
      <c r="E16" s="60">
        <v>134596.71</v>
      </c>
      <c r="F16" s="60">
        <v>323494.67</v>
      </c>
    </row>
    <row r="17" spans="1:6" x14ac:dyDescent="0.25">
      <c r="A17" s="95" t="s">
        <v>11</v>
      </c>
      <c r="B17" s="60">
        <f>SUM(B18:B24)</f>
        <v>29576747.589999996</v>
      </c>
      <c r="C17" s="60">
        <f>SUM(C18:C24)</f>
        <v>27480823.100000001</v>
      </c>
      <c r="D17" s="101" t="s">
        <v>62</v>
      </c>
      <c r="E17" s="60">
        <v>0</v>
      </c>
      <c r="F17" s="60">
        <v>0</v>
      </c>
    </row>
    <row r="18" spans="1:6" x14ac:dyDescent="0.25">
      <c r="A18" s="97" t="s">
        <v>12</v>
      </c>
      <c r="B18" s="60">
        <v>0</v>
      </c>
      <c r="C18" s="60">
        <v>0</v>
      </c>
      <c r="D18" s="101" t="s">
        <v>63</v>
      </c>
      <c r="E18" s="60">
        <v>0</v>
      </c>
      <c r="F18" s="60">
        <v>0</v>
      </c>
    </row>
    <row r="19" spans="1:6" x14ac:dyDescent="0.25">
      <c r="A19" s="97" t="s">
        <v>13</v>
      </c>
      <c r="B19" s="60">
        <v>9227804.9100000001</v>
      </c>
      <c r="C19" s="60">
        <v>7701589.7400000002</v>
      </c>
      <c r="D19" s="100" t="s">
        <v>64</v>
      </c>
      <c r="E19" s="60">
        <f>SUM(E20:E22)</f>
        <v>0</v>
      </c>
      <c r="F19" s="60">
        <f>SUM(F20:F22)</f>
        <v>0</v>
      </c>
    </row>
    <row r="20" spans="1:6" x14ac:dyDescent="0.25">
      <c r="A20" s="97" t="s">
        <v>14</v>
      </c>
      <c r="B20" s="60">
        <v>1773992.94</v>
      </c>
      <c r="C20" s="60">
        <v>1629243.5</v>
      </c>
      <c r="D20" s="101" t="s">
        <v>65</v>
      </c>
      <c r="E20" s="60">
        <v>0</v>
      </c>
      <c r="F20" s="60">
        <v>0</v>
      </c>
    </row>
    <row r="21" spans="1:6" x14ac:dyDescent="0.25">
      <c r="A21" s="97" t="s">
        <v>15</v>
      </c>
      <c r="B21" s="60">
        <v>0</v>
      </c>
      <c r="C21" s="60">
        <v>0</v>
      </c>
      <c r="D21" s="101" t="s">
        <v>66</v>
      </c>
      <c r="E21" s="60">
        <v>0</v>
      </c>
      <c r="F21" s="60">
        <v>0</v>
      </c>
    </row>
    <row r="22" spans="1:6" x14ac:dyDescent="0.25">
      <c r="A22" s="97" t="s">
        <v>16</v>
      </c>
      <c r="B22" s="60">
        <v>0</v>
      </c>
      <c r="C22" s="60">
        <v>0</v>
      </c>
      <c r="D22" s="101" t="s">
        <v>67</v>
      </c>
      <c r="E22" s="60">
        <v>0</v>
      </c>
      <c r="F22" s="60">
        <v>0</v>
      </c>
    </row>
    <row r="23" spans="1:6" x14ac:dyDescent="0.25">
      <c r="A23" s="97" t="s">
        <v>17</v>
      </c>
      <c r="B23" s="60">
        <v>0</v>
      </c>
      <c r="C23" s="60">
        <v>0</v>
      </c>
      <c r="D23" s="100" t="s">
        <v>68</v>
      </c>
      <c r="E23" s="60">
        <f>E24+E25</f>
        <v>0</v>
      </c>
      <c r="F23" s="60">
        <f>F24+F25</f>
        <v>0</v>
      </c>
    </row>
    <row r="24" spans="1:6" x14ac:dyDescent="0.25">
      <c r="A24" s="97" t="s">
        <v>18</v>
      </c>
      <c r="B24" s="60">
        <v>18574949.739999998</v>
      </c>
      <c r="C24" s="60">
        <v>18149989.859999999</v>
      </c>
      <c r="D24" s="101" t="s">
        <v>69</v>
      </c>
      <c r="E24" s="60">
        <v>0</v>
      </c>
      <c r="F24" s="60">
        <v>0</v>
      </c>
    </row>
    <row r="25" spans="1:6" x14ac:dyDescent="0.25">
      <c r="A25" s="95" t="s">
        <v>19</v>
      </c>
      <c r="B25" s="60">
        <f>SUM(B26:B30)</f>
        <v>10138771.210000001</v>
      </c>
      <c r="C25" s="60">
        <f>SUM(C26:C30)</f>
        <v>4605719.22</v>
      </c>
      <c r="D25" s="101" t="s">
        <v>70</v>
      </c>
      <c r="E25" s="60">
        <v>0</v>
      </c>
      <c r="F25" s="60">
        <v>0</v>
      </c>
    </row>
    <row r="26" spans="1:6" x14ac:dyDescent="0.25">
      <c r="A26" s="97" t="s">
        <v>20</v>
      </c>
      <c r="B26" s="60">
        <v>0</v>
      </c>
      <c r="C26" s="60">
        <v>0</v>
      </c>
      <c r="D26" s="100" t="s">
        <v>71</v>
      </c>
      <c r="E26" s="60">
        <v>0</v>
      </c>
      <c r="F26" s="60">
        <v>0</v>
      </c>
    </row>
    <row r="27" spans="1:6" x14ac:dyDescent="0.25">
      <c r="A27" s="97" t="s">
        <v>21</v>
      </c>
      <c r="B27" s="60">
        <v>0</v>
      </c>
      <c r="C27" s="60">
        <v>0</v>
      </c>
      <c r="D27" s="100" t="s">
        <v>72</v>
      </c>
      <c r="E27" s="60">
        <f>SUM(E28:E30)</f>
        <v>20467.560000000001</v>
      </c>
      <c r="F27" s="60">
        <f>SUM(F28:F30)</f>
        <v>187134.98</v>
      </c>
    </row>
    <row r="28" spans="1:6" x14ac:dyDescent="0.25">
      <c r="A28" s="97" t="s">
        <v>22</v>
      </c>
      <c r="B28" s="60">
        <v>0</v>
      </c>
      <c r="C28" s="60">
        <v>0</v>
      </c>
      <c r="D28" s="101" t="s">
        <v>73</v>
      </c>
      <c r="E28" s="60">
        <v>20467.560000000001</v>
      </c>
      <c r="F28" s="60">
        <v>187134.98</v>
      </c>
    </row>
    <row r="29" spans="1:6" x14ac:dyDescent="0.25">
      <c r="A29" s="97" t="s">
        <v>23</v>
      </c>
      <c r="B29" s="60">
        <v>10138771.210000001</v>
      </c>
      <c r="C29" s="60">
        <v>4605719.22</v>
      </c>
      <c r="D29" s="101" t="s">
        <v>74</v>
      </c>
      <c r="E29" s="60">
        <v>0</v>
      </c>
      <c r="F29" s="60">
        <v>0</v>
      </c>
    </row>
    <row r="30" spans="1:6" x14ac:dyDescent="0.25">
      <c r="A30" s="97" t="s">
        <v>24</v>
      </c>
      <c r="B30" s="60">
        <v>0</v>
      </c>
      <c r="C30" s="60">
        <v>0</v>
      </c>
      <c r="D30" s="101" t="s">
        <v>75</v>
      </c>
      <c r="E30" s="60">
        <v>0</v>
      </c>
      <c r="F30" s="60">
        <v>0</v>
      </c>
    </row>
    <row r="31" spans="1:6" x14ac:dyDescent="0.25">
      <c r="A31" s="95" t="s">
        <v>25</v>
      </c>
      <c r="B31" s="60">
        <f>SUM(B32:B36)</f>
        <v>0</v>
      </c>
      <c r="C31" s="60">
        <f>SUM(C32:C36)</f>
        <v>0</v>
      </c>
      <c r="D31" s="100" t="s">
        <v>76</v>
      </c>
      <c r="E31" s="60">
        <f>SUM(E32:E37)</f>
        <v>0</v>
      </c>
      <c r="F31" s="60">
        <f>SUM(F32:F37)</f>
        <v>0</v>
      </c>
    </row>
    <row r="32" spans="1:6" x14ac:dyDescent="0.25">
      <c r="A32" s="97" t="s">
        <v>26</v>
      </c>
      <c r="B32" s="60">
        <v>0</v>
      </c>
      <c r="C32" s="60">
        <v>0</v>
      </c>
      <c r="D32" s="101" t="s">
        <v>77</v>
      </c>
      <c r="E32" s="60">
        <v>0</v>
      </c>
      <c r="F32" s="60">
        <v>0</v>
      </c>
    </row>
    <row r="33" spans="1:6" x14ac:dyDescent="0.25">
      <c r="A33" s="97" t="s">
        <v>27</v>
      </c>
      <c r="B33" s="60">
        <v>0</v>
      </c>
      <c r="C33" s="60">
        <v>0</v>
      </c>
      <c r="D33" s="101" t="s">
        <v>78</v>
      </c>
      <c r="E33" s="60">
        <v>0</v>
      </c>
      <c r="F33" s="60">
        <v>0</v>
      </c>
    </row>
    <row r="34" spans="1:6" x14ac:dyDescent="0.25">
      <c r="A34" s="97" t="s">
        <v>28</v>
      </c>
      <c r="B34" s="60">
        <v>0</v>
      </c>
      <c r="C34" s="60">
        <v>0</v>
      </c>
      <c r="D34" s="101" t="s">
        <v>79</v>
      </c>
      <c r="E34" s="60">
        <v>0</v>
      </c>
      <c r="F34" s="60">
        <v>0</v>
      </c>
    </row>
    <row r="35" spans="1:6" x14ac:dyDescent="0.25">
      <c r="A35" s="97" t="s">
        <v>29</v>
      </c>
      <c r="B35" s="60">
        <v>0</v>
      </c>
      <c r="C35" s="60">
        <v>0</v>
      </c>
      <c r="D35" s="101" t="s">
        <v>80</v>
      </c>
      <c r="E35" s="60">
        <v>0</v>
      </c>
      <c r="F35" s="60">
        <v>0</v>
      </c>
    </row>
    <row r="36" spans="1:6" x14ac:dyDescent="0.25">
      <c r="A36" s="97" t="s">
        <v>30</v>
      </c>
      <c r="B36" s="60">
        <v>0</v>
      </c>
      <c r="C36" s="60">
        <v>0</v>
      </c>
      <c r="D36" s="101" t="s">
        <v>81</v>
      </c>
      <c r="E36" s="60">
        <v>0</v>
      </c>
      <c r="F36" s="60">
        <v>0</v>
      </c>
    </row>
    <row r="37" spans="1:6" x14ac:dyDescent="0.25">
      <c r="A37" s="95" t="s">
        <v>31</v>
      </c>
      <c r="B37" s="60">
        <v>0</v>
      </c>
      <c r="C37" s="60">
        <v>0</v>
      </c>
      <c r="D37" s="101" t="s">
        <v>82</v>
      </c>
      <c r="E37" s="60">
        <v>0</v>
      </c>
      <c r="F37" s="60">
        <v>0</v>
      </c>
    </row>
    <row r="38" spans="1:6" x14ac:dyDescent="0.25">
      <c r="A38" s="95" t="s">
        <v>119</v>
      </c>
      <c r="B38" s="60">
        <f>SUM(B39:B40)</f>
        <v>-2368083.7400000002</v>
      </c>
      <c r="C38" s="60">
        <f>SUM(C39:C40)</f>
        <v>-2296990.9300000002</v>
      </c>
      <c r="D38" s="100" t="s">
        <v>83</v>
      </c>
      <c r="E38" s="60">
        <f>SUM(E39:E41)</f>
        <v>0</v>
      </c>
      <c r="F38" s="60">
        <f>SUM(F39:F41)</f>
        <v>0</v>
      </c>
    </row>
    <row r="39" spans="1:6" x14ac:dyDescent="0.25">
      <c r="A39" s="97" t="s">
        <v>32</v>
      </c>
      <c r="B39" s="60">
        <v>-2368083.7400000002</v>
      </c>
      <c r="C39" s="60">
        <v>-2296990.9300000002</v>
      </c>
      <c r="D39" s="101" t="s">
        <v>84</v>
      </c>
      <c r="E39" s="60">
        <v>0</v>
      </c>
      <c r="F39" s="60">
        <v>0</v>
      </c>
    </row>
    <row r="40" spans="1:6" x14ac:dyDescent="0.25">
      <c r="A40" s="97" t="s">
        <v>33</v>
      </c>
      <c r="B40" s="60">
        <v>0</v>
      </c>
      <c r="C40" s="60">
        <v>0</v>
      </c>
      <c r="D40" s="101" t="s">
        <v>85</v>
      </c>
      <c r="E40" s="60">
        <v>0</v>
      </c>
      <c r="F40" s="60">
        <v>0</v>
      </c>
    </row>
    <row r="41" spans="1:6" x14ac:dyDescent="0.25">
      <c r="A41" s="95" t="s">
        <v>34</v>
      </c>
      <c r="B41" s="60">
        <f>SUM(B42:B45)</f>
        <v>0</v>
      </c>
      <c r="C41" s="60">
        <f>SUM(C42:C45)</f>
        <v>0</v>
      </c>
      <c r="D41" s="101" t="s">
        <v>86</v>
      </c>
      <c r="E41" s="60">
        <v>0</v>
      </c>
      <c r="F41" s="60">
        <v>0</v>
      </c>
    </row>
    <row r="42" spans="1:6" x14ac:dyDescent="0.25">
      <c r="A42" s="97" t="s">
        <v>35</v>
      </c>
      <c r="B42" s="60">
        <v>0</v>
      </c>
      <c r="C42" s="60">
        <v>0</v>
      </c>
      <c r="D42" s="100" t="s">
        <v>87</v>
      </c>
      <c r="E42" s="60">
        <f>SUM(E43:E45)</f>
        <v>0</v>
      </c>
      <c r="F42" s="60">
        <f>SUM(F43:F45)</f>
        <v>0</v>
      </c>
    </row>
    <row r="43" spans="1:6" x14ac:dyDescent="0.25">
      <c r="A43" s="97" t="s">
        <v>36</v>
      </c>
      <c r="B43" s="60">
        <v>0</v>
      </c>
      <c r="C43" s="60">
        <v>0</v>
      </c>
      <c r="D43" s="101" t="s">
        <v>88</v>
      </c>
      <c r="E43" s="60">
        <v>0</v>
      </c>
      <c r="F43" s="60">
        <v>0</v>
      </c>
    </row>
    <row r="44" spans="1:6" x14ac:dyDescent="0.25">
      <c r="A44" s="97" t="s">
        <v>37</v>
      </c>
      <c r="B44" s="60">
        <v>0</v>
      </c>
      <c r="C44" s="60">
        <v>0</v>
      </c>
      <c r="D44" s="101" t="s">
        <v>89</v>
      </c>
      <c r="E44" s="60">
        <v>0</v>
      </c>
      <c r="F44" s="60">
        <v>0</v>
      </c>
    </row>
    <row r="45" spans="1:6" x14ac:dyDescent="0.25">
      <c r="A45" s="97" t="s">
        <v>38</v>
      </c>
      <c r="B45" s="60">
        <v>0</v>
      </c>
      <c r="C45" s="60">
        <v>0</v>
      </c>
      <c r="D45" s="101" t="s">
        <v>90</v>
      </c>
      <c r="E45" s="60">
        <v>0</v>
      </c>
      <c r="F45" s="60">
        <v>0</v>
      </c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61">
        <f>B9+B17+B25+B31+B38+B41</f>
        <v>112980112.27000003</v>
      </c>
      <c r="C47" s="61">
        <f>C9+C17+C25+C31+C38+C41</f>
        <v>119404552.69999999</v>
      </c>
      <c r="D47" s="99" t="s">
        <v>91</v>
      </c>
      <c r="E47" s="61">
        <f>E9+E19+E23+E26+E27+E31+E38+E42</f>
        <v>1522327.56</v>
      </c>
      <c r="F47" s="61">
        <f>F9+F19+F23+F26+F27+F31+F38+F42</f>
        <v>983977.76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9" t="s">
        <v>92</v>
      </c>
      <c r="E49" s="54"/>
      <c r="F49" s="54"/>
    </row>
    <row r="50" spans="1:6" x14ac:dyDescent="0.25">
      <c r="A50" s="95" t="s">
        <v>41</v>
      </c>
      <c r="B50" s="60">
        <v>0</v>
      </c>
      <c r="C50" s="60">
        <v>0</v>
      </c>
      <c r="D50" s="100" t="s">
        <v>93</v>
      </c>
      <c r="E50" s="60">
        <v>0</v>
      </c>
      <c r="F50" s="60">
        <v>0</v>
      </c>
    </row>
    <row r="51" spans="1:6" x14ac:dyDescent="0.25">
      <c r="A51" s="95" t="s">
        <v>42</v>
      </c>
      <c r="B51" s="60">
        <v>0</v>
      </c>
      <c r="C51" s="60">
        <v>0</v>
      </c>
      <c r="D51" s="100" t="s">
        <v>94</v>
      </c>
      <c r="E51" s="60">
        <v>0</v>
      </c>
      <c r="F51" s="60">
        <v>0</v>
      </c>
    </row>
    <row r="52" spans="1:6" x14ac:dyDescent="0.25">
      <c r="A52" s="95" t="s">
        <v>43</v>
      </c>
      <c r="B52" s="60">
        <v>152706082.03999999</v>
      </c>
      <c r="C52" s="60">
        <v>156358826.90000001</v>
      </c>
      <c r="D52" s="100" t="s">
        <v>95</v>
      </c>
      <c r="E52" s="60">
        <v>0</v>
      </c>
      <c r="F52" s="60">
        <v>0</v>
      </c>
    </row>
    <row r="53" spans="1:6" x14ac:dyDescent="0.25">
      <c r="A53" s="95" t="s">
        <v>44</v>
      </c>
      <c r="B53" s="60">
        <v>0</v>
      </c>
      <c r="C53" s="60">
        <v>0</v>
      </c>
      <c r="D53" s="100" t="s">
        <v>96</v>
      </c>
      <c r="E53" s="60">
        <v>0</v>
      </c>
      <c r="F53" s="60">
        <v>0</v>
      </c>
    </row>
    <row r="54" spans="1:6" x14ac:dyDescent="0.25">
      <c r="A54" s="95" t="s">
        <v>45</v>
      </c>
      <c r="B54" s="60">
        <v>0</v>
      </c>
      <c r="C54" s="60">
        <v>0</v>
      </c>
      <c r="D54" s="100" t="s">
        <v>97</v>
      </c>
      <c r="E54" s="60">
        <v>0</v>
      </c>
      <c r="F54" s="60">
        <v>0</v>
      </c>
    </row>
    <row r="55" spans="1:6" x14ac:dyDescent="0.25">
      <c r="A55" s="95" t="s">
        <v>46</v>
      </c>
      <c r="B55" s="60">
        <v>-4764773.28</v>
      </c>
      <c r="C55" s="60">
        <v>-2784515.04</v>
      </c>
      <c r="D55" s="37" t="s">
        <v>98</v>
      </c>
      <c r="E55" s="60">
        <v>0</v>
      </c>
      <c r="F55" s="60">
        <v>0</v>
      </c>
    </row>
    <row r="56" spans="1:6" x14ac:dyDescent="0.25">
      <c r="A56" s="95" t="s">
        <v>47</v>
      </c>
      <c r="B56" s="60">
        <v>0</v>
      </c>
      <c r="C56" s="60">
        <v>0</v>
      </c>
      <c r="D56" s="54"/>
      <c r="E56" s="54"/>
      <c r="F56" s="54"/>
    </row>
    <row r="57" spans="1:6" x14ac:dyDescent="0.25">
      <c r="A57" s="95" t="s">
        <v>48</v>
      </c>
      <c r="B57" s="60">
        <v>0</v>
      </c>
      <c r="C57" s="60">
        <v>0</v>
      </c>
      <c r="D57" s="99" t="s">
        <v>99</v>
      </c>
      <c r="E57" s="61">
        <f>SUM(E50:E55)</f>
        <v>0</v>
      </c>
      <c r="F57" s="61">
        <f>SUM(F50:F55)</f>
        <v>0</v>
      </c>
    </row>
    <row r="58" spans="1:6" x14ac:dyDescent="0.25">
      <c r="A58" s="95" t="s">
        <v>49</v>
      </c>
      <c r="B58" s="60">
        <v>0</v>
      </c>
      <c r="C58" s="60">
        <v>0</v>
      </c>
      <c r="D58" s="54"/>
      <c r="E58" s="54"/>
      <c r="F58" s="54"/>
    </row>
    <row r="59" spans="1:6" x14ac:dyDescent="0.25">
      <c r="A59" s="54"/>
      <c r="B59" s="54"/>
      <c r="C59" s="54"/>
      <c r="D59" s="99" t="s">
        <v>100</v>
      </c>
      <c r="E59" s="61">
        <f>E47+E57</f>
        <v>1522327.56</v>
      </c>
      <c r="F59" s="61">
        <f>F47+F57</f>
        <v>983977.76</v>
      </c>
    </row>
    <row r="60" spans="1:6" x14ac:dyDescent="0.25">
      <c r="A60" s="55" t="s">
        <v>50</v>
      </c>
      <c r="B60" s="61">
        <f>SUM(B50:B58)</f>
        <v>147941308.75999999</v>
      </c>
      <c r="C60" s="61">
        <f>SUM(C50:C58)</f>
        <v>153574311.86000001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3"/>
      <c r="F61" s="93"/>
    </row>
    <row r="62" spans="1:6" x14ac:dyDescent="0.25">
      <c r="A62" s="55" t="s">
        <v>51</v>
      </c>
      <c r="B62" s="61">
        <f>SUM(B47+B60)</f>
        <v>260921421.03000003</v>
      </c>
      <c r="C62" s="61">
        <f>SUM(C47+C60)</f>
        <v>272978864.56</v>
      </c>
      <c r="D62" s="54"/>
      <c r="E62" s="54"/>
      <c r="F62" s="54"/>
    </row>
    <row r="63" spans="1:6" x14ac:dyDescent="0.25">
      <c r="A63" s="54"/>
      <c r="B63" s="54"/>
      <c r="C63" s="54"/>
      <c r="D63" s="102" t="s">
        <v>102</v>
      </c>
      <c r="E63" s="77">
        <f>SUM(E64:E66)</f>
        <v>44006107.259999998</v>
      </c>
      <c r="F63" s="77">
        <f>SUM(F64:F66)</f>
        <v>44006107.259999998</v>
      </c>
    </row>
    <row r="64" spans="1:6" x14ac:dyDescent="0.25">
      <c r="A64" s="54"/>
      <c r="B64" s="54"/>
      <c r="C64" s="54"/>
      <c r="D64" s="103" t="s">
        <v>103</v>
      </c>
      <c r="E64" s="77">
        <v>44006107.259999998</v>
      </c>
      <c r="F64" s="77">
        <v>44006107.259999998</v>
      </c>
    </row>
    <row r="65" spans="1:6" x14ac:dyDescent="0.25">
      <c r="A65" s="54"/>
      <c r="B65" s="54"/>
      <c r="C65" s="54"/>
      <c r="D65" s="41" t="s">
        <v>104</v>
      </c>
      <c r="E65" s="77">
        <v>0</v>
      </c>
      <c r="F65" s="77">
        <v>0</v>
      </c>
    </row>
    <row r="66" spans="1:6" x14ac:dyDescent="0.25">
      <c r="A66" s="54"/>
      <c r="B66" s="54"/>
      <c r="C66" s="54"/>
      <c r="D66" s="103" t="s">
        <v>105</v>
      </c>
      <c r="E66" s="77">
        <v>0</v>
      </c>
      <c r="F66" s="77">
        <v>0</v>
      </c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2" t="s">
        <v>106</v>
      </c>
      <c r="E68" s="77">
        <f>SUM(E69:E73)</f>
        <v>215392986.20999998</v>
      </c>
      <c r="F68" s="77">
        <f>SUM(F69:F73)</f>
        <v>227988779.54000002</v>
      </c>
    </row>
    <row r="69" spans="1:6" x14ac:dyDescent="0.25">
      <c r="A69" s="12"/>
      <c r="B69" s="54"/>
      <c r="C69" s="54"/>
      <c r="D69" s="103" t="s">
        <v>107</v>
      </c>
      <c r="E69" s="77">
        <v>27289396.640000001</v>
      </c>
      <c r="F69" s="77">
        <v>74659487.140000001</v>
      </c>
    </row>
    <row r="70" spans="1:6" x14ac:dyDescent="0.25">
      <c r="A70" s="12"/>
      <c r="B70" s="54"/>
      <c r="C70" s="54"/>
      <c r="D70" s="103" t="s">
        <v>108</v>
      </c>
      <c r="E70" s="77">
        <v>188103589.56999999</v>
      </c>
      <c r="F70" s="77">
        <v>153329292.40000001</v>
      </c>
    </row>
    <row r="71" spans="1:6" x14ac:dyDescent="0.25">
      <c r="A71" s="12"/>
      <c r="B71" s="54"/>
      <c r="C71" s="54"/>
      <c r="D71" s="103" t="s">
        <v>109</v>
      </c>
      <c r="E71" s="77">
        <v>0</v>
      </c>
      <c r="F71" s="77">
        <v>0</v>
      </c>
    </row>
    <row r="72" spans="1:6" x14ac:dyDescent="0.25">
      <c r="A72" s="12"/>
      <c r="B72" s="54"/>
      <c r="C72" s="54"/>
      <c r="D72" s="103" t="s">
        <v>110</v>
      </c>
      <c r="E72" s="77">
        <v>0</v>
      </c>
      <c r="F72" s="77">
        <v>0</v>
      </c>
    </row>
    <row r="73" spans="1:6" x14ac:dyDescent="0.25">
      <c r="A73" s="12"/>
      <c r="B73" s="54"/>
      <c r="C73" s="54"/>
      <c r="D73" s="103" t="s">
        <v>111</v>
      </c>
      <c r="E73" s="77">
        <v>0</v>
      </c>
      <c r="F73" s="77">
        <v>0</v>
      </c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2" t="s">
        <v>112</v>
      </c>
      <c r="E75" s="77">
        <f>E76+E77</f>
        <v>0</v>
      </c>
      <c r="F75" s="77">
        <f>F76+F77</f>
        <v>0</v>
      </c>
    </row>
    <row r="76" spans="1:6" x14ac:dyDescent="0.25">
      <c r="A76" s="12"/>
      <c r="B76" s="54"/>
      <c r="C76" s="54"/>
      <c r="D76" s="100" t="s">
        <v>113</v>
      </c>
      <c r="E76" s="60">
        <v>0</v>
      </c>
      <c r="F76" s="60">
        <v>0</v>
      </c>
    </row>
    <row r="77" spans="1:6" x14ac:dyDescent="0.25">
      <c r="A77" s="12"/>
      <c r="B77" s="54"/>
      <c r="C77" s="54"/>
      <c r="D77" s="100" t="s">
        <v>114</v>
      </c>
      <c r="E77" s="60">
        <v>0</v>
      </c>
      <c r="F77" s="60">
        <v>0</v>
      </c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9" t="s">
        <v>115</v>
      </c>
      <c r="E79" s="61">
        <f>E63+E68+E75</f>
        <v>259399093.46999997</v>
      </c>
      <c r="F79" s="61">
        <f>F63+F68+F75</f>
        <v>271994886.80000001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9" t="s">
        <v>116</v>
      </c>
      <c r="E81" s="61">
        <f>E59+E79</f>
        <v>260921421.02999997</v>
      </c>
      <c r="F81" s="61">
        <f>F59+F79</f>
        <v>272978864.56</v>
      </c>
    </row>
    <row r="82" spans="1:6" x14ac:dyDescent="0.25">
      <c r="A82" s="6"/>
      <c r="B82" s="65"/>
      <c r="C82" s="65"/>
      <c r="D82" s="65"/>
      <c r="E82" s="65"/>
      <c r="F82" s="65"/>
    </row>
    <row r="83" spans="1:6" hidden="1" x14ac:dyDescent="0.25"/>
    <row r="84" spans="1:6" hidden="1" x14ac:dyDescent="0.25"/>
    <row r="85" spans="1:6" hidden="1" x14ac:dyDescent="0.25"/>
    <row r="86" spans="1:6" hidden="1" x14ac:dyDescent="0.25"/>
    <row r="87" spans="1:6" hidden="1" x14ac:dyDescent="0.25"/>
    <row r="88" spans="1:6" hidden="1" x14ac:dyDescent="0.25"/>
    <row r="89" spans="1:6" hidden="1" x14ac:dyDescent="0.25"/>
    <row r="90" spans="1:6" hidden="1" x14ac:dyDescent="0.25"/>
    <row r="91" spans="1:6" hidden="1" x14ac:dyDescent="0.25"/>
    <row r="92" spans="1:6" hidden="1" x14ac:dyDescent="0.25"/>
    <row r="93" spans="1:6" hidden="1" x14ac:dyDescent="0.25"/>
    <row r="94" spans="1:6" hidden="1" x14ac:dyDescent="0.25"/>
    <row r="95" spans="1:6" hidden="1" x14ac:dyDescent="0.25"/>
    <row r="96" spans="1: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11811023622047245" right="0.31496062992125984" top="0.35433070866141736" bottom="0.35433070866141736" header="0.31496062992125984" footer="0.31496062992125984"/>
  <pageSetup scale="4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557</v>
      </c>
      <c r="Q2" s="18" t="s">
        <v>557</v>
      </c>
    </row>
    <row r="3" spans="1:17" x14ac:dyDescent="0.2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557</v>
      </c>
      <c r="Q3" s="18" t="s">
        <v>557</v>
      </c>
    </row>
    <row r="4" spans="1:17" x14ac:dyDescent="0.2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8">
        <f>'Formato 1'!B9</f>
        <v>75632677.210000008</v>
      </c>
      <c r="Q4" s="18">
        <f>'Formato 1'!C9</f>
        <v>89615001.310000002</v>
      </c>
    </row>
    <row r="5" spans="1:17" x14ac:dyDescent="0.2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8">
        <f>'Formato 1'!B10</f>
        <v>0</v>
      </c>
      <c r="Q5" s="18">
        <f>'Formato 1'!C10</f>
        <v>0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8">
        <f>'Formato 1'!B11</f>
        <v>72818708.260000005</v>
      </c>
      <c r="Q6" s="18">
        <f>'Formato 1'!C11</f>
        <v>58508282.829999998</v>
      </c>
    </row>
    <row r="7" spans="1:17" x14ac:dyDescent="0.2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8">
        <f>'Formato 1'!B12</f>
        <v>0</v>
      </c>
      <c r="Q7" s="18">
        <f>'Formato 1'!C12</f>
        <v>0</v>
      </c>
    </row>
    <row r="8" spans="1:17" x14ac:dyDescent="0.2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8">
        <f>'Formato 1'!B13</f>
        <v>0</v>
      </c>
      <c r="Q8" s="18">
        <f>'Formato 1'!C13</f>
        <v>0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8">
        <f>'Formato 1'!B14</f>
        <v>2813968.95</v>
      </c>
      <c r="Q9" s="18">
        <f>'Formato 1'!C14</f>
        <v>31106718.48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8">
        <f>'Formato 1'!B15</f>
        <v>0</v>
      </c>
      <c r="Q10" s="18">
        <f>'Formato 1'!C15</f>
        <v>0</v>
      </c>
    </row>
    <row r="11" spans="1:17" x14ac:dyDescent="0.2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8">
        <f>'Formato 1'!B16</f>
        <v>0</v>
      </c>
      <c r="Q11" s="18">
        <f>'Formato 1'!C16</f>
        <v>0</v>
      </c>
    </row>
    <row r="12" spans="1:17" x14ac:dyDescent="0.2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8">
        <f>'Formato 1'!B17</f>
        <v>29576747.589999996</v>
      </c>
      <c r="Q12" s="18">
        <f>'Formato 1'!C17</f>
        <v>27480823.100000001</v>
      </c>
    </row>
    <row r="13" spans="1:17" x14ac:dyDescent="0.2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8">
        <f>'Formato 1'!B18</f>
        <v>0</v>
      </c>
      <c r="Q13" s="18">
        <f>'Formato 1'!C18</f>
        <v>0</v>
      </c>
    </row>
    <row r="14" spans="1:17" x14ac:dyDescent="0.2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8">
        <f>'Formato 1'!B19</f>
        <v>9227804.9100000001</v>
      </c>
      <c r="Q14" s="18">
        <f>'Formato 1'!C19</f>
        <v>7701589.7400000002</v>
      </c>
    </row>
    <row r="15" spans="1:17" x14ac:dyDescent="0.2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8">
        <f>'Formato 1'!B20</f>
        <v>1773992.94</v>
      </c>
      <c r="Q15" s="18">
        <f>'Formato 1'!C20</f>
        <v>1629243.5</v>
      </c>
    </row>
    <row r="16" spans="1:17" x14ac:dyDescent="0.2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8">
        <f>'Formato 1'!B21</f>
        <v>0</v>
      </c>
      <c r="Q16" s="18">
        <f>'Formato 1'!C21</f>
        <v>0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8">
        <f>'Formato 1'!B22</f>
        <v>0</v>
      </c>
      <c r="Q17" s="18">
        <f>'Formato 1'!C22</f>
        <v>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8">
        <f>'Formato 1'!B23</f>
        <v>0</v>
      </c>
      <c r="Q18" s="18">
        <f>'Formato 1'!C23</f>
        <v>0</v>
      </c>
    </row>
    <row r="19" spans="1:17" x14ac:dyDescent="0.2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8">
        <f>'Formato 1'!B24</f>
        <v>18574949.739999998</v>
      </c>
      <c r="Q19" s="18">
        <f>'Formato 1'!C24</f>
        <v>18149989.859999999</v>
      </c>
    </row>
    <row r="20" spans="1:17" x14ac:dyDescent="0.2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8">
        <f>'Formato 1'!B25</f>
        <v>10138771.210000001</v>
      </c>
      <c r="Q20" s="18">
        <f>'Formato 1'!C25</f>
        <v>4605719.22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8">
        <f>'Formato 1'!B26</f>
        <v>0</v>
      </c>
      <c r="Q21" s="18">
        <f>'Formato 1'!C26</f>
        <v>0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8">
        <f>'Formato 1'!B28</f>
        <v>0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8">
        <f>'Formato 1'!B29</f>
        <v>10138771.210000001</v>
      </c>
      <c r="Q24" s="18">
        <f>'Formato 1'!C29</f>
        <v>4605719.22</v>
      </c>
    </row>
    <row r="25" spans="1:17" x14ac:dyDescent="0.2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8">
        <f>'Formato 1'!B30</f>
        <v>0</v>
      </c>
      <c r="Q25" s="18">
        <f>'Formato 1'!C30</f>
        <v>0</v>
      </c>
    </row>
    <row r="26" spans="1:17" x14ac:dyDescent="0.2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8">
        <f>'Formato 1'!B37</f>
        <v>0</v>
      </c>
      <c r="Q32" s="18">
        <f>'Formato 1'!C37</f>
        <v>0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8">
        <f>'Formato 1'!B37</f>
        <v>0</v>
      </c>
      <c r="Q33" s="18">
        <f>'Formato 1'!C37</f>
        <v>0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8">
        <f>'Formato 1'!B38</f>
        <v>-2368083.7400000002</v>
      </c>
      <c r="Q34" s="18">
        <f>'Formato 1'!C38</f>
        <v>-2296990.9300000002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8">
        <f>'Formato 1'!B39</f>
        <v>-2368083.7400000002</v>
      </c>
      <c r="Q35" s="18">
        <f>'Formato 1'!C39</f>
        <v>-2296990.9300000002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8">
        <f>'Formato 1'!B47</f>
        <v>112980112.27000003</v>
      </c>
      <c r="Q42" s="18">
        <f>'Formato 1'!C47</f>
        <v>119404552.69999999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0</v>
      </c>
      <c r="Q45">
        <f>'Formato 1'!C51</f>
        <v>0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152706082.03999999</v>
      </c>
      <c r="Q46">
        <f>'Formato 1'!C52</f>
        <v>156358826.90000001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0</v>
      </c>
      <c r="Q47">
        <f>'Formato 1'!C53</f>
        <v>0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0</v>
      </c>
      <c r="Q48">
        <f>'Formato 1'!C54</f>
        <v>0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-4764773.28</v>
      </c>
      <c r="Q49">
        <f>'Formato 1'!C55</f>
        <v>-2784515.04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0</v>
      </c>
      <c r="Q50">
        <f>'Formato 1'!C56</f>
        <v>0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147941308.75999999</v>
      </c>
      <c r="Q53">
        <f>'Formato 1'!C60</f>
        <v>153574311.86000001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260921421.03000003</v>
      </c>
      <c r="Q54">
        <f>'Formato 1'!C62</f>
        <v>272978864.56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1501860</v>
      </c>
      <c r="Q57">
        <f>'Formato 1'!F9</f>
        <v>796842.78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0</v>
      </c>
      <c r="Q58">
        <f>'Formato 1'!F10</f>
        <v>0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1367263.29</v>
      </c>
      <c r="Q59">
        <f>'Formato 1'!F11</f>
        <v>473348.11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0</v>
      </c>
      <c r="Q60">
        <f>'Formato 1'!F12</f>
        <v>0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0</v>
      </c>
      <c r="Q62">
        <f>'Formato 1'!F14</f>
        <v>0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0</v>
      </c>
      <c r="Q63">
        <f>'Formato 1'!F15</f>
        <v>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134596.71</v>
      </c>
      <c r="Q64">
        <f>'Formato 1'!F16</f>
        <v>323494.67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0</v>
      </c>
      <c r="Q66">
        <f>'Formato 1'!F18</f>
        <v>0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0</v>
      </c>
      <c r="Q71">
        <f>'Formato 1'!F23</f>
        <v>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0</v>
      </c>
      <c r="Q72">
        <f>'Formato 1'!F24</f>
        <v>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20467.560000000001</v>
      </c>
      <c r="Q76">
        <f>'Formato 1'!F27</f>
        <v>187134.98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20467.560000000001</v>
      </c>
      <c r="Q77">
        <f>'Formato 1'!F28</f>
        <v>187134.98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0</v>
      </c>
      <c r="Q79">
        <f>'Formato 1'!F30</f>
        <v>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1522327.56</v>
      </c>
      <c r="Q95">
        <f>'Formato 1'!F47</f>
        <v>983977.76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0</v>
      </c>
      <c r="Q99">
        <f>'Formato 1'!F52</f>
        <v>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0</v>
      </c>
      <c r="Q103">
        <f>'Formato 1'!F57</f>
        <v>0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1522327.56</v>
      </c>
      <c r="Q104">
        <f>'Formato 1'!F59</f>
        <v>983977.76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44006107.259999998</v>
      </c>
      <c r="Q106">
        <f>'Formato 1'!F63</f>
        <v>44006107.259999998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44006107.259999998</v>
      </c>
      <c r="Q107">
        <f>'Formato 1'!F64</f>
        <v>44006107.259999998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0</v>
      </c>
      <c r="Q108">
        <f>'Formato 1'!F65</f>
        <v>0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215392986.20999998</v>
      </c>
      <c r="Q110">
        <f>'Formato 1'!F68</f>
        <v>227988779.54000002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27289396.640000001</v>
      </c>
      <c r="Q111">
        <f>'Formato 1'!F69</f>
        <v>74659487.140000001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188103589.56999999</v>
      </c>
      <c r="Q112">
        <f>'Formato 1'!F70</f>
        <v>153329292.40000001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0</v>
      </c>
      <c r="Q115">
        <f>'Formato 1'!F73</f>
        <v>0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259399093.46999997</v>
      </c>
      <c r="Q119">
        <f>'Formato 1'!F79</f>
        <v>271994886.80000001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260921421.02999997</v>
      </c>
      <c r="Q120">
        <f>'Formato 1'!F81</f>
        <v>272978864.56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I47"/>
  <sheetViews>
    <sheetView showGridLines="0" zoomScale="90" zoomScaleNormal="90" workbookViewId="0">
      <selection activeCell="F19" sqref="F19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90" customFormat="1" ht="37.5" customHeight="1" x14ac:dyDescent="0.25">
      <c r="A1" s="165" t="s">
        <v>544</v>
      </c>
      <c r="B1" s="165"/>
      <c r="C1" s="165"/>
      <c r="D1" s="165"/>
      <c r="E1" s="165"/>
      <c r="F1" s="165"/>
      <c r="G1" s="165"/>
      <c r="H1" s="165"/>
    </row>
    <row r="2" spans="1:9" x14ac:dyDescent="0.25">
      <c r="A2" s="151" t="str">
        <f>ENTE_PUBLICO_A</f>
        <v>Sistema de Agua Potable y Alcantarillado en la Zona rural del Municipio de León, Guanajuato, Gobierno del Estado de Guanajuato (a)</v>
      </c>
      <c r="B2" s="152"/>
      <c r="C2" s="152"/>
      <c r="D2" s="152"/>
      <c r="E2" s="152"/>
      <c r="F2" s="152"/>
      <c r="G2" s="152"/>
      <c r="H2" s="153"/>
    </row>
    <row r="3" spans="1:9" x14ac:dyDescent="0.25">
      <c r="A3" s="154" t="s">
        <v>120</v>
      </c>
      <c r="B3" s="155"/>
      <c r="C3" s="155"/>
      <c r="D3" s="155"/>
      <c r="E3" s="155"/>
      <c r="F3" s="155"/>
      <c r="G3" s="155"/>
      <c r="H3" s="156"/>
    </row>
    <row r="4" spans="1:9" x14ac:dyDescent="0.25">
      <c r="A4" s="157" t="str">
        <f>PERIODO_INFORME</f>
        <v>Al 31 de diciembre de 2018 y al 30 de junio de 2019 (b)</v>
      </c>
      <c r="B4" s="158"/>
      <c r="C4" s="158"/>
      <c r="D4" s="158"/>
      <c r="E4" s="158"/>
      <c r="F4" s="158"/>
      <c r="G4" s="158"/>
      <c r="H4" s="159"/>
    </row>
    <row r="5" spans="1:9" x14ac:dyDescent="0.25">
      <c r="A5" s="160" t="s">
        <v>118</v>
      </c>
      <c r="B5" s="161"/>
      <c r="C5" s="161"/>
      <c r="D5" s="161"/>
      <c r="E5" s="161"/>
      <c r="F5" s="161"/>
      <c r="G5" s="161"/>
      <c r="H5" s="162"/>
    </row>
    <row r="6" spans="1:9" ht="45" x14ac:dyDescent="0.25">
      <c r="A6" s="104" t="s">
        <v>121</v>
      </c>
      <c r="B6" s="105" t="str">
        <f>ULTIMO_SALDO</f>
        <v>Saldo al 31 de diciembre de 2018 (d)</v>
      </c>
      <c r="C6" s="104" t="s">
        <v>122</v>
      </c>
      <c r="D6" s="104" t="s">
        <v>123</v>
      </c>
      <c r="E6" s="104" t="s">
        <v>124</v>
      </c>
      <c r="F6" s="104" t="s">
        <v>138</v>
      </c>
      <c r="G6" s="104" t="s">
        <v>125</v>
      </c>
      <c r="H6" s="45" t="s">
        <v>126</v>
      </c>
      <c r="I6" s="1"/>
    </row>
    <row r="7" spans="1:9" x14ac:dyDescent="0.2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6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</row>
    <row r="9" spans="1:9" x14ac:dyDescent="0.25">
      <c r="A9" s="107" t="s">
        <v>128</v>
      </c>
      <c r="B9" s="60">
        <f>SUM(B10:B12)</f>
        <v>0</v>
      </c>
      <c r="C9" s="60">
        <f t="shared" ref="C9:H9" si="1">SUM(C10:C12)</f>
        <v>0</v>
      </c>
      <c r="D9" s="60">
        <f t="shared" si="1"/>
        <v>0</v>
      </c>
      <c r="E9" s="60">
        <f t="shared" si="1"/>
        <v>0</v>
      </c>
      <c r="F9" s="60">
        <f t="shared" si="1"/>
        <v>0</v>
      </c>
      <c r="G9" s="60">
        <f t="shared" si="1"/>
        <v>0</v>
      </c>
      <c r="H9" s="60">
        <f t="shared" si="1"/>
        <v>0</v>
      </c>
    </row>
    <row r="10" spans="1:9" x14ac:dyDescent="0.25">
      <c r="A10" s="108" t="s">
        <v>129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</row>
    <row r="11" spans="1:9" x14ac:dyDescent="0.25">
      <c r="A11" s="108" t="s">
        <v>130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</row>
    <row r="12" spans="1:9" x14ac:dyDescent="0.25">
      <c r="A12" s="108" t="s">
        <v>131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</row>
    <row r="13" spans="1:9" x14ac:dyDescent="0.25">
      <c r="A13" s="107" t="s">
        <v>132</v>
      </c>
      <c r="B13" s="60">
        <f>SUM(B14:B16)</f>
        <v>0</v>
      </c>
      <c r="C13" s="60">
        <f t="shared" ref="C13:H13" si="2">SUM(C14:C16)</f>
        <v>0</v>
      </c>
      <c r="D13" s="60">
        <f t="shared" si="2"/>
        <v>0</v>
      </c>
      <c r="E13" s="60">
        <f t="shared" si="2"/>
        <v>0</v>
      </c>
      <c r="F13" s="60">
        <f t="shared" si="2"/>
        <v>0</v>
      </c>
      <c r="G13" s="60">
        <f t="shared" si="2"/>
        <v>0</v>
      </c>
      <c r="H13" s="60">
        <f t="shared" si="2"/>
        <v>0</v>
      </c>
    </row>
    <row r="14" spans="1:9" x14ac:dyDescent="0.25">
      <c r="A14" s="108" t="s">
        <v>133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</row>
    <row r="15" spans="1:9" x14ac:dyDescent="0.25">
      <c r="A15" s="108" t="s">
        <v>134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</row>
    <row r="16" spans="1:9" x14ac:dyDescent="0.25">
      <c r="A16" s="108" t="s">
        <v>135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</row>
    <row r="17" spans="1:8" x14ac:dyDescent="0.25">
      <c r="A17" s="54"/>
      <c r="B17" s="12"/>
      <c r="C17" s="12"/>
      <c r="D17" s="12"/>
      <c r="E17" s="12"/>
      <c r="F17" s="12"/>
      <c r="G17" s="12"/>
      <c r="H17" s="12"/>
    </row>
    <row r="18" spans="1:8" x14ac:dyDescent="0.25">
      <c r="A18" s="106" t="s">
        <v>136</v>
      </c>
      <c r="B18" s="61">
        <v>983977.76</v>
      </c>
      <c r="C18" s="132"/>
      <c r="D18" s="132"/>
      <c r="E18" s="132"/>
      <c r="F18" s="61">
        <v>1522327.56</v>
      </c>
      <c r="G18" s="132"/>
      <c r="H18" s="132"/>
    </row>
    <row r="19" spans="1:8" x14ac:dyDescent="0.25">
      <c r="A19" s="87"/>
      <c r="B19" s="5"/>
      <c r="C19" s="5"/>
      <c r="D19" s="5"/>
      <c r="E19" s="5"/>
      <c r="F19" s="5"/>
      <c r="G19" s="5"/>
      <c r="H19" s="5"/>
    </row>
    <row r="20" spans="1:8" x14ac:dyDescent="0.25">
      <c r="A20" s="106" t="s">
        <v>137</v>
      </c>
      <c r="B20" s="61">
        <f>B8+B18</f>
        <v>983977.76</v>
      </c>
      <c r="C20" s="61">
        <f t="shared" ref="C20:H20" si="3">C8+C18</f>
        <v>0</v>
      </c>
      <c r="D20" s="61">
        <f t="shared" si="3"/>
        <v>0</v>
      </c>
      <c r="E20" s="61">
        <f t="shared" si="3"/>
        <v>0</v>
      </c>
      <c r="F20" s="61">
        <f t="shared" si="3"/>
        <v>1522327.56</v>
      </c>
      <c r="G20" s="61">
        <f t="shared" si="3"/>
        <v>0</v>
      </c>
      <c r="H20" s="61">
        <f t="shared" si="3"/>
        <v>0</v>
      </c>
    </row>
    <row r="21" spans="1:8" x14ac:dyDescent="0.25">
      <c r="A21" s="54"/>
      <c r="B21" s="54"/>
      <c r="C21" s="54"/>
      <c r="D21" s="54"/>
      <c r="E21" s="54"/>
      <c r="F21" s="54"/>
      <c r="G21" s="54"/>
      <c r="H21" s="54"/>
    </row>
    <row r="22" spans="1:8" ht="17.25" x14ac:dyDescent="0.25">
      <c r="A22" s="106" t="s">
        <v>3296</v>
      </c>
      <c r="B22" s="61">
        <f>SUM(B23:DEUDA_CONT_FIN_01)</f>
        <v>0</v>
      </c>
      <c r="C22" s="61">
        <f>SUM(C23:DEUDA_CONT_FIN_02)</f>
        <v>0</v>
      </c>
      <c r="D22" s="61">
        <f>SUM(D23:DEUDA_CONT_FIN_03)</f>
        <v>0</v>
      </c>
      <c r="E22" s="61">
        <f>SUM(E23:DEUDA_CONT_FIN_04)</f>
        <v>0</v>
      </c>
      <c r="F22" s="61">
        <f>SUM(F23:DEUDA_CONT_FIN_05)</f>
        <v>0</v>
      </c>
      <c r="G22" s="61">
        <f>SUM(G23:DEUDA_CONT_FIN_06)</f>
        <v>0</v>
      </c>
      <c r="H22" s="61">
        <f>SUM(H23:DEUDA_CONT_FIN_07)</f>
        <v>0</v>
      </c>
    </row>
    <row r="23" spans="1:8" s="24" customFormat="1" x14ac:dyDescent="0.25">
      <c r="A23" s="109" t="s">
        <v>442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</row>
    <row r="24" spans="1:8" s="24" customFormat="1" x14ac:dyDescent="0.25">
      <c r="A24" s="109" t="s">
        <v>443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</row>
    <row r="25" spans="1:8" s="24" customFormat="1" x14ac:dyDescent="0.25">
      <c r="A25" s="109" t="s">
        <v>444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60">
        <v>0</v>
      </c>
    </row>
    <row r="26" spans="1:8" x14ac:dyDescent="0.25">
      <c r="A26" s="76" t="s">
        <v>686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6" t="s">
        <v>3297</v>
      </c>
      <c r="B27" s="61">
        <f>SUM(B28:VALOR_INS_BCC_FIN_01)</f>
        <v>0</v>
      </c>
      <c r="C27" s="61">
        <f>SUM(C28:VALOR_INS_BCC_FIN_02)</f>
        <v>0</v>
      </c>
      <c r="D27" s="61">
        <f>SUM(D28:VALOR_INS_BCC_FIN_03)</f>
        <v>0</v>
      </c>
      <c r="E27" s="61">
        <f>SUM(E28:VALOR_INS_BCC_FIN_04)</f>
        <v>0</v>
      </c>
      <c r="F27" s="61">
        <f>SUM(F28:VALOR_INS_BCC_FIN_05)</f>
        <v>0</v>
      </c>
      <c r="G27" s="61">
        <f>SUM(G28:VALOR_INS_BCC_FIN_06)</f>
        <v>0</v>
      </c>
      <c r="H27" s="61">
        <f>SUM(H28:VALOR_INS_BCC_FIN_07)</f>
        <v>0</v>
      </c>
    </row>
    <row r="28" spans="1:8" s="24" customFormat="1" x14ac:dyDescent="0.25">
      <c r="A28" s="109" t="s">
        <v>445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</row>
    <row r="29" spans="1:8" s="24" customFormat="1" x14ac:dyDescent="0.25">
      <c r="A29" s="109" t="s">
        <v>446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</row>
    <row r="30" spans="1:8" s="24" customFormat="1" x14ac:dyDescent="0.25">
      <c r="A30" s="109" t="s">
        <v>447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  <c r="H30" s="60">
        <v>0</v>
      </c>
    </row>
    <row r="31" spans="1:8" x14ac:dyDescent="0.25">
      <c r="A31" s="110" t="s">
        <v>686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90"/>
    </row>
    <row r="33" spans="1:8" ht="12" customHeight="1" x14ac:dyDescent="0.25">
      <c r="A33" s="164" t="s">
        <v>3300</v>
      </c>
      <c r="B33" s="164"/>
      <c r="C33" s="164"/>
      <c r="D33" s="164"/>
      <c r="E33" s="164"/>
      <c r="F33" s="164"/>
      <c r="G33" s="164"/>
      <c r="H33" s="164"/>
    </row>
    <row r="34" spans="1:8" ht="12" customHeight="1" x14ac:dyDescent="0.25">
      <c r="A34" s="164"/>
      <c r="B34" s="164"/>
      <c r="C34" s="164"/>
      <c r="D34" s="164"/>
      <c r="E34" s="164"/>
      <c r="F34" s="164"/>
      <c r="G34" s="164"/>
      <c r="H34" s="164"/>
    </row>
    <row r="35" spans="1:8" ht="12" customHeight="1" x14ac:dyDescent="0.25">
      <c r="A35" s="164"/>
      <c r="B35" s="164"/>
      <c r="C35" s="164"/>
      <c r="D35" s="164"/>
      <c r="E35" s="164"/>
      <c r="F35" s="164"/>
      <c r="G35" s="164"/>
      <c r="H35" s="164"/>
    </row>
    <row r="36" spans="1:8" ht="12" customHeight="1" x14ac:dyDescent="0.25">
      <c r="A36" s="164"/>
      <c r="B36" s="164"/>
      <c r="C36" s="164"/>
      <c r="D36" s="164"/>
      <c r="E36" s="164"/>
      <c r="F36" s="164"/>
      <c r="G36" s="164"/>
      <c r="H36" s="164"/>
    </row>
    <row r="37" spans="1:8" ht="12" customHeight="1" x14ac:dyDescent="0.25">
      <c r="A37" s="164"/>
      <c r="B37" s="164"/>
      <c r="C37" s="164"/>
      <c r="D37" s="164"/>
      <c r="E37" s="164"/>
      <c r="F37" s="164"/>
      <c r="G37" s="164"/>
      <c r="H37" s="164"/>
    </row>
    <row r="38" spans="1:8" x14ac:dyDescent="0.25">
      <c r="A38" s="90"/>
    </row>
    <row r="39" spans="1:8" ht="30" x14ac:dyDescent="0.25">
      <c r="A39" s="104" t="s">
        <v>139</v>
      </c>
      <c r="B39" s="104" t="s">
        <v>142</v>
      </c>
      <c r="C39" s="104" t="s">
        <v>143</v>
      </c>
      <c r="D39" s="104" t="s">
        <v>144</v>
      </c>
      <c r="E39" s="104" t="s">
        <v>140</v>
      </c>
      <c r="F39" s="45" t="s">
        <v>145</v>
      </c>
    </row>
    <row r="40" spans="1:8" x14ac:dyDescent="0.25">
      <c r="A40" s="87"/>
      <c r="B40" s="5"/>
      <c r="C40" s="5"/>
      <c r="D40" s="5"/>
      <c r="E40" s="5"/>
      <c r="F40" s="5"/>
    </row>
    <row r="41" spans="1:8" x14ac:dyDescent="0.25">
      <c r="A41" s="106" t="s">
        <v>141</v>
      </c>
      <c r="B41" s="61">
        <f>SUM(B42:OB_CORTO_PLAZO_FIN_01)</f>
        <v>0</v>
      </c>
      <c r="C41" s="61">
        <f>SUM(C42:OB_CORTO_PLAZO_FIN_02)</f>
        <v>0</v>
      </c>
      <c r="D41" s="61">
        <f>SUM(D42:OB_CORTO_PLAZO_FIN_03)</f>
        <v>0</v>
      </c>
      <c r="E41" s="61">
        <f>SUM(E42:OB_CORTO_PLAZO_FIN_04)</f>
        <v>0</v>
      </c>
      <c r="F41" s="61">
        <f>SUM(F42:OB_CORTO_PLAZO_FIN_05)</f>
        <v>0</v>
      </c>
    </row>
    <row r="42" spans="1:8" s="24" customFormat="1" x14ac:dyDescent="0.25">
      <c r="A42" s="109" t="s">
        <v>448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</row>
    <row r="43" spans="1:8" s="24" customFormat="1" x14ac:dyDescent="0.25">
      <c r="A43" s="109" t="s">
        <v>449</v>
      </c>
      <c r="B43" s="60">
        <v>0</v>
      </c>
      <c r="C43" s="60">
        <v>0</v>
      </c>
      <c r="D43" s="60">
        <v>0</v>
      </c>
      <c r="E43" s="60">
        <v>0</v>
      </c>
      <c r="F43" s="60">
        <v>0</v>
      </c>
    </row>
    <row r="44" spans="1:8" s="24" customFormat="1" x14ac:dyDescent="0.25">
      <c r="A44" s="109" t="s">
        <v>450</v>
      </c>
      <c r="B44" s="60">
        <v>0</v>
      </c>
      <c r="C44" s="60">
        <v>0</v>
      </c>
      <c r="D44" s="60">
        <v>0</v>
      </c>
      <c r="E44" s="60">
        <v>0</v>
      </c>
      <c r="F44" s="60">
        <v>0</v>
      </c>
    </row>
    <row r="45" spans="1:8" x14ac:dyDescent="0.25">
      <c r="A45" s="19" t="s">
        <v>686</v>
      </c>
      <c r="B45" s="6"/>
      <c r="C45" s="6"/>
      <c r="D45" s="6"/>
      <c r="E45" s="6"/>
      <c r="F45" s="6"/>
    </row>
    <row r="46" spans="1:8" hidden="1" x14ac:dyDescent="0.25"/>
    <row r="47" spans="1:8" x14ac:dyDescent="0.25"/>
  </sheetData>
  <sheetProtection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31496062992125984" right="0.31496062992125984" top="0.35433070866141736" bottom="0.35433070866141736" header="0.31496062992125984" footer="0.31496062992125984"/>
  <pageSetup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 x14ac:dyDescent="0.25">
      <c r="A2" t="str">
        <f t="shared" ref="A2:A17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8" t="s">
        <v>557</v>
      </c>
      <c r="Q2" s="18" t="s">
        <v>557</v>
      </c>
    </row>
    <row r="3" spans="1:22" x14ac:dyDescent="0.25">
      <c r="A3" t="str">
        <f t="shared" si="0"/>
        <v>2,1,1,0,0,0,0</v>
      </c>
      <c r="B3">
        <v>2</v>
      </c>
      <c r="C3">
        <v>1</v>
      </c>
      <c r="D3">
        <v>1</v>
      </c>
      <c r="J3" t="s">
        <v>669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 x14ac:dyDescent="0.2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x14ac:dyDescent="0.25">
      <c r="A7" t="str">
        <f t="shared" si="0"/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x14ac:dyDescent="0.25">
      <c r="A8" t="str">
        <f t="shared" si="0"/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0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0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x14ac:dyDescent="0.25">
      <c r="A11" t="str">
        <f t="shared" si="0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x14ac:dyDescent="0.25">
      <c r="A12" s="3" t="str">
        <f t="shared" si="0"/>
        <v>2,1,2,0,0,0,0</v>
      </c>
      <c r="B12">
        <v>2</v>
      </c>
      <c r="C12">
        <v>1</v>
      </c>
      <c r="D12">
        <v>2</v>
      </c>
      <c r="J12" t="s">
        <v>675</v>
      </c>
      <c r="P12" s="18">
        <f>'Formato 2'!B18</f>
        <v>983977.76</v>
      </c>
      <c r="Q12" s="18"/>
      <c r="R12" s="18"/>
      <c r="S12" s="18"/>
      <c r="T12" s="18">
        <f>'Formato 2'!F18</f>
        <v>1522327.56</v>
      </c>
      <c r="U12" s="18"/>
      <c r="V12" s="18"/>
    </row>
    <row r="13" spans="1:22" x14ac:dyDescent="0.25">
      <c r="A13" s="3" t="str">
        <f t="shared" si="0"/>
        <v>2,1,3,0,0,0,0</v>
      </c>
      <c r="B13">
        <v>2</v>
      </c>
      <c r="C13">
        <v>1</v>
      </c>
      <c r="D13">
        <v>3</v>
      </c>
      <c r="J13" t="s">
        <v>676</v>
      </c>
      <c r="P13" s="18">
        <f>'Formato 2'!B20</f>
        <v>983977.76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1522327.56</v>
      </c>
      <c r="U13" s="18">
        <f>'Formato 2'!G20</f>
        <v>0</v>
      </c>
      <c r="V13" s="18">
        <f>'Formato 2'!H20</f>
        <v>0</v>
      </c>
    </row>
    <row r="14" spans="1:22" x14ac:dyDescent="0.25">
      <c r="A14" s="3" t="str">
        <f t="shared" si="0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si="0"/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x14ac:dyDescent="0.25">
      <c r="A16" s="3" t="str">
        <f t="shared" si="0"/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 x14ac:dyDescent="0.25">
      <c r="A17" s="3" t="str">
        <f t="shared" si="0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 x14ac:dyDescent="0.25">
      <c r="A18" s="3"/>
    </row>
    <row r="19" spans="1:20" x14ac:dyDescent="0.25">
      <c r="A19" s="3"/>
    </row>
  </sheetData>
  <sheetProtection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L21"/>
  <sheetViews>
    <sheetView showGridLines="0" zoomScale="90" zoomScaleNormal="90" workbookViewId="0">
      <selection activeCell="A9" sqref="A9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91" customFormat="1" ht="37.5" customHeight="1" x14ac:dyDescent="0.25">
      <c r="A1" s="163" t="s">
        <v>543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11"/>
    </row>
    <row r="2" spans="1:12" x14ac:dyDescent="0.25">
      <c r="A2" s="151" t="str">
        <f>ENTE_PUBLICO_A</f>
        <v>Sistema de Agua Potable y Alcantarillado en la Zona rural del Municipio de León, Guanajuato, Gobierno del Estado de Guanajuato (a)</v>
      </c>
      <c r="B2" s="152"/>
      <c r="C2" s="152"/>
      <c r="D2" s="152"/>
      <c r="E2" s="152"/>
      <c r="F2" s="152"/>
      <c r="G2" s="152"/>
      <c r="H2" s="152"/>
      <c r="I2" s="152"/>
      <c r="J2" s="152"/>
      <c r="K2" s="153"/>
    </row>
    <row r="3" spans="1:12" x14ac:dyDescent="0.25">
      <c r="A3" s="154" t="s">
        <v>146</v>
      </c>
      <c r="B3" s="155"/>
      <c r="C3" s="155"/>
      <c r="D3" s="155"/>
      <c r="E3" s="155"/>
      <c r="F3" s="155"/>
      <c r="G3" s="155"/>
      <c r="H3" s="155"/>
      <c r="I3" s="155"/>
      <c r="J3" s="155"/>
      <c r="K3" s="156"/>
    </row>
    <row r="4" spans="1:12" x14ac:dyDescent="0.25">
      <c r="A4" s="157" t="str">
        <f>TRIMESTRE</f>
        <v>Del 1 de enero al 30 de junio de 2019 (b)</v>
      </c>
      <c r="B4" s="158"/>
      <c r="C4" s="158"/>
      <c r="D4" s="158"/>
      <c r="E4" s="158"/>
      <c r="F4" s="158"/>
      <c r="G4" s="158"/>
      <c r="H4" s="158"/>
      <c r="I4" s="158"/>
      <c r="J4" s="158"/>
      <c r="K4" s="159"/>
    </row>
    <row r="5" spans="1:12" x14ac:dyDescent="0.25">
      <c r="A5" s="154" t="s">
        <v>118</v>
      </c>
      <c r="B5" s="155"/>
      <c r="C5" s="155"/>
      <c r="D5" s="155"/>
      <c r="E5" s="155"/>
      <c r="F5" s="155"/>
      <c r="G5" s="155"/>
      <c r="H5" s="155"/>
      <c r="I5" s="155"/>
      <c r="J5" s="155"/>
      <c r="K5" s="156"/>
    </row>
    <row r="6" spans="1:12" ht="75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31" t="str">
        <f>MONTO1</f>
        <v>Monto pagado de la inversión al 30 de junio de 2019 (k)</v>
      </c>
      <c r="J6" s="131" t="str">
        <f>MONTO2</f>
        <v>Monto pagado de la inversión actualizado al 30 de junio de 2019 (l)</v>
      </c>
      <c r="K6" s="131" t="str">
        <f>SALDO_PENDIENTE</f>
        <v>Saldo pendiente por pagar de la inversión al 30 de junio de 2019 (m = g – l)</v>
      </c>
    </row>
    <row r="7" spans="1:12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9"/>
      <c r="C8" s="129"/>
      <c r="D8" s="129"/>
      <c r="E8" s="61">
        <f>SUM(E9:APP_FIN_04)</f>
        <v>0</v>
      </c>
      <c r="F8" s="129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x14ac:dyDescent="0.25">
      <c r="A9" s="114" t="s">
        <v>156</v>
      </c>
      <c r="B9" s="112">
        <v>42755</v>
      </c>
      <c r="C9" s="112">
        <v>42755</v>
      </c>
      <c r="D9" s="112">
        <v>42755</v>
      </c>
      <c r="E9" s="60">
        <v>0</v>
      </c>
      <c r="F9" s="60">
        <v>80</v>
      </c>
      <c r="G9" s="60">
        <v>0</v>
      </c>
      <c r="H9" s="60">
        <v>0</v>
      </c>
      <c r="I9" s="60">
        <v>0</v>
      </c>
      <c r="J9" s="60">
        <v>0</v>
      </c>
      <c r="K9" s="60">
        <f>E9-J9</f>
        <v>0</v>
      </c>
    </row>
    <row r="10" spans="1:12" s="24" customFormat="1" x14ac:dyDescent="0.25">
      <c r="A10" s="114" t="s">
        <v>157</v>
      </c>
      <c r="B10" s="112">
        <v>42755</v>
      </c>
      <c r="C10" s="112">
        <v>42755</v>
      </c>
      <c r="D10" s="112">
        <v>42755</v>
      </c>
      <c r="E10" s="60">
        <v>0</v>
      </c>
      <c r="F10" s="60">
        <v>70</v>
      </c>
      <c r="G10" s="60">
        <v>0</v>
      </c>
      <c r="H10" s="60">
        <v>0</v>
      </c>
      <c r="I10" s="60">
        <v>0</v>
      </c>
      <c r="J10" s="60">
        <v>0</v>
      </c>
      <c r="K10" s="60">
        <f>E10-J10</f>
        <v>0</v>
      </c>
    </row>
    <row r="11" spans="1:12" s="24" customFormat="1" x14ac:dyDescent="0.25">
      <c r="A11" s="114" t="s">
        <v>158</v>
      </c>
      <c r="B11" s="112">
        <v>42755</v>
      </c>
      <c r="C11" s="112">
        <v>42755</v>
      </c>
      <c r="D11" s="112">
        <v>42755</v>
      </c>
      <c r="E11" s="60">
        <v>0</v>
      </c>
      <c r="F11" s="60">
        <v>60</v>
      </c>
      <c r="G11" s="60">
        <v>0</v>
      </c>
      <c r="H11" s="60">
        <v>0</v>
      </c>
      <c r="I11" s="60">
        <v>0</v>
      </c>
      <c r="J11" s="60">
        <v>0</v>
      </c>
      <c r="K11" s="60">
        <f>E11-J11</f>
        <v>0</v>
      </c>
    </row>
    <row r="12" spans="1:12" s="24" customFormat="1" x14ac:dyDescent="0.25">
      <c r="A12" s="114" t="s">
        <v>159</v>
      </c>
      <c r="B12" s="112">
        <v>42755</v>
      </c>
      <c r="C12" s="112">
        <v>42755</v>
      </c>
      <c r="D12" s="112">
        <v>42755</v>
      </c>
      <c r="E12" s="60">
        <v>0</v>
      </c>
      <c r="F12" s="60">
        <v>50</v>
      </c>
      <c r="G12" s="60">
        <v>0</v>
      </c>
      <c r="H12" s="60">
        <v>0</v>
      </c>
      <c r="I12" s="60">
        <v>0</v>
      </c>
      <c r="J12" s="60">
        <v>0</v>
      </c>
      <c r="K12" s="60">
        <f>E12-J12</f>
        <v>0</v>
      </c>
    </row>
    <row r="13" spans="1:12" x14ac:dyDescent="0.25">
      <c r="A13" s="115" t="s">
        <v>686</v>
      </c>
      <c r="B13" s="113"/>
      <c r="C13" s="113"/>
      <c r="D13" s="113"/>
      <c r="E13" s="54"/>
      <c r="F13" s="54"/>
      <c r="G13" s="54"/>
      <c r="H13" s="54"/>
      <c r="I13" s="54"/>
      <c r="J13" s="54"/>
      <c r="K13" s="54"/>
    </row>
    <row r="14" spans="1:12" x14ac:dyDescent="0.25">
      <c r="A14" s="38" t="s">
        <v>160</v>
      </c>
      <c r="B14" s="129"/>
      <c r="C14" s="129"/>
      <c r="D14" s="129"/>
      <c r="E14" s="61">
        <f>SUM(E15:OTROS_FIN_04)</f>
        <v>0</v>
      </c>
      <c r="F14" s="129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x14ac:dyDescent="0.25">
      <c r="A15" s="114" t="s">
        <v>161</v>
      </c>
      <c r="B15" s="112">
        <v>42755</v>
      </c>
      <c r="C15" s="112">
        <v>42755</v>
      </c>
      <c r="D15" s="112">
        <v>42755</v>
      </c>
      <c r="E15" s="60">
        <v>0</v>
      </c>
      <c r="F15" s="60">
        <v>40</v>
      </c>
      <c r="G15" s="60">
        <v>0</v>
      </c>
      <c r="H15" s="60">
        <v>0</v>
      </c>
      <c r="I15" s="60">
        <v>0</v>
      </c>
      <c r="J15" s="60">
        <v>0</v>
      </c>
      <c r="K15" s="60">
        <f>E15-J15</f>
        <v>0</v>
      </c>
    </row>
    <row r="16" spans="1:12" s="24" customFormat="1" x14ac:dyDescent="0.25">
      <c r="A16" s="114" t="s">
        <v>162</v>
      </c>
      <c r="B16" s="112">
        <v>42755</v>
      </c>
      <c r="C16" s="112">
        <v>42755</v>
      </c>
      <c r="D16" s="112">
        <v>42755</v>
      </c>
      <c r="E16" s="60">
        <v>0</v>
      </c>
      <c r="F16" s="60">
        <v>30</v>
      </c>
      <c r="G16" s="60">
        <v>0</v>
      </c>
      <c r="H16" s="60">
        <v>0</v>
      </c>
      <c r="I16" s="60">
        <v>0</v>
      </c>
      <c r="J16" s="60">
        <v>0</v>
      </c>
      <c r="K16" s="60">
        <f>E16-J16</f>
        <v>0</v>
      </c>
    </row>
    <row r="17" spans="1:11" s="24" customFormat="1" x14ac:dyDescent="0.25">
      <c r="A17" s="114" t="s">
        <v>163</v>
      </c>
      <c r="B17" s="112">
        <v>42755</v>
      </c>
      <c r="C17" s="112">
        <v>42755</v>
      </c>
      <c r="D17" s="112">
        <v>42755</v>
      </c>
      <c r="E17" s="60">
        <v>0</v>
      </c>
      <c r="F17" s="60">
        <v>20</v>
      </c>
      <c r="G17" s="60">
        <v>0</v>
      </c>
      <c r="H17" s="60">
        <v>0</v>
      </c>
      <c r="I17" s="60">
        <v>0</v>
      </c>
      <c r="J17" s="60">
        <v>0</v>
      </c>
      <c r="K17" s="60">
        <f>E17-J17</f>
        <v>0</v>
      </c>
    </row>
    <row r="18" spans="1:11" s="24" customFormat="1" x14ac:dyDescent="0.25">
      <c r="A18" s="114" t="s">
        <v>164</v>
      </c>
      <c r="B18" s="112">
        <v>42755</v>
      </c>
      <c r="C18" s="112">
        <v>42755</v>
      </c>
      <c r="D18" s="112">
        <v>42755</v>
      </c>
      <c r="E18" s="60">
        <v>0</v>
      </c>
      <c r="F18" s="60">
        <v>10</v>
      </c>
      <c r="G18" s="60">
        <v>0</v>
      </c>
      <c r="H18" s="60">
        <v>0</v>
      </c>
      <c r="I18" s="60">
        <v>0</v>
      </c>
      <c r="J18" s="60">
        <v>0</v>
      </c>
      <c r="K18" s="60">
        <f>E18-J18</f>
        <v>0</v>
      </c>
    </row>
    <row r="19" spans="1:11" x14ac:dyDescent="0.25">
      <c r="A19" s="115" t="s">
        <v>686</v>
      </c>
      <c r="B19" s="113"/>
      <c r="C19" s="113"/>
      <c r="D19" s="113"/>
      <c r="E19" s="54"/>
      <c r="F19" s="54"/>
      <c r="G19" s="54"/>
      <c r="H19" s="54"/>
      <c r="I19" s="54"/>
      <c r="J19" s="54"/>
      <c r="K19" s="54"/>
    </row>
    <row r="20" spans="1:11" x14ac:dyDescent="0.25">
      <c r="A20" s="38" t="s">
        <v>165</v>
      </c>
      <c r="B20" s="129"/>
      <c r="C20" s="129"/>
      <c r="D20" s="129"/>
      <c r="E20" s="61">
        <f>APP_T4+OTROS_T4</f>
        <v>0</v>
      </c>
      <c r="F20" s="129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x14ac:dyDescent="0.2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31496062992125984" right="0.11811023622047245" top="0.35433070866141736" bottom="0.35433070866141736" header="0.31496062992125984" footer="0.31496062992125984"/>
  <pageSetup scale="4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8" t="s">
        <v>557</v>
      </c>
      <c r="Q2" s="18" t="s">
        <v>557</v>
      </c>
    </row>
    <row r="3" spans="1:25" x14ac:dyDescent="0.25">
      <c r="A3" s="3" t="str">
        <f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x14ac:dyDescent="0.25">
      <c r="A4" s="3" t="str">
        <f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x14ac:dyDescent="0.25">
      <c r="A5" t="str">
        <f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3,1,3,0,0,0,0</v>
      </c>
      <c r="B5">
        <v>3</v>
      </c>
      <c r="C5">
        <v>1</v>
      </c>
      <c r="D5">
        <v>3</v>
      </c>
      <c r="J5" t="s">
        <v>696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Jose Guillermo Solano Ramírez</cp:lastModifiedBy>
  <cp:lastPrinted>2019-07-17T18:43:07Z</cp:lastPrinted>
  <dcterms:created xsi:type="dcterms:W3CDTF">2017-01-19T17:59:06Z</dcterms:created>
  <dcterms:modified xsi:type="dcterms:W3CDTF">2019-07-23T16:49:09Z</dcterms:modified>
</cp:coreProperties>
</file>