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workbookProtection lockStructure="1"/>
  <bookViews>
    <workbookView xWindow="0" yWindow="0" windowWidth="20730" windowHeight="11250" tabRatio="939" firstSheet="7" activeTab="21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b)'!$A$14</definedName>
    <definedName name="GASTO_E_FIN">'Formato 6 b)'!$A$23</definedName>
    <definedName name="GASTO_E_FIN_01">'Formato 6 b)'!$B$23</definedName>
    <definedName name="GASTO_E_FIN_02">'Formato 6 b)'!$C$23</definedName>
    <definedName name="GASTO_E_FIN_03">'Formato 6 b)'!$D$23</definedName>
    <definedName name="GASTO_E_FIN_04">'Formato 6 b)'!$E$23</definedName>
    <definedName name="GASTO_E_FIN_05">'Formato 6 b)'!$F$23</definedName>
    <definedName name="GASTO_E_FIN_06">'Formato 6 b)'!$G$23</definedName>
    <definedName name="GASTO_E_T1">'Formato 6 b)'!$B$14</definedName>
    <definedName name="GASTO_E_T2">'Formato 6 b)'!$C$14</definedName>
    <definedName name="GASTO_E_T3">'Formato 6 b)'!$D$14</definedName>
    <definedName name="GASTO_E_T4">'Formato 6 b)'!$E$14</definedName>
    <definedName name="GASTO_E_T5">'Formato 6 b)'!$F$14</definedName>
    <definedName name="GASTO_E_T6">'Formato 6 b)'!$G$14</definedName>
    <definedName name="GASTO_NE">'Formato 6 b)'!$A$9</definedName>
    <definedName name="GASTO_NE_FIN">'Formato 6 b)'!$A$13</definedName>
    <definedName name="GASTO_NE_FIN_01">'Formato 6 b)'!$B$13</definedName>
    <definedName name="GASTO_NE_FIN_02">'Formato 6 b)'!$C$13</definedName>
    <definedName name="GASTO_NE_FIN_03">'Formato 6 b)'!$D$13</definedName>
    <definedName name="GASTO_NE_FIN_04">'Formato 6 b)'!$E$13</definedName>
    <definedName name="GASTO_NE_FIN_05">'Formato 6 b)'!$F$13</definedName>
    <definedName name="GASTO_NE_FIN_06">'Formato 6 b)'!$G$13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b)'!$B$24</definedName>
    <definedName name="TOTAL_E_T2">'Formato 6 b)'!$C$24</definedName>
    <definedName name="TOTAL_E_T3">'Formato 6 b)'!$D$24</definedName>
    <definedName name="TOTAL_E_T4">'Formato 6 b)'!$E$24</definedName>
    <definedName name="TOTAL_E_T5">'Formato 6 b)'!$F$24</definedName>
    <definedName name="TOTAL_E_T6">'Formato 6 b)'!$G$24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/>
</workbook>
</file>

<file path=xl/calcChain.xml><?xml version="1.0" encoding="utf-8"?>
<calcChain xmlns="http://schemas.openxmlformats.org/spreadsheetml/2006/main">
  <c r="F7" i="12" l="1"/>
  <c r="F31" i="12"/>
  <c r="E7" i="12"/>
  <c r="E31" i="12"/>
  <c r="G21" i="12"/>
  <c r="B37" i="10"/>
  <c r="B16" i="5"/>
  <c r="B20" i="2"/>
  <c r="F68" i="1"/>
  <c r="C38" i="1"/>
  <c r="C9" i="1"/>
  <c r="C137" i="6"/>
  <c r="D137" i="6"/>
  <c r="R129" i="24"/>
  <c r="E137" i="6"/>
  <c r="S129" i="24"/>
  <c r="F137" i="6"/>
  <c r="B137" i="6"/>
  <c r="C62" i="6"/>
  <c r="D62" i="6"/>
  <c r="E62" i="6"/>
  <c r="F62" i="6"/>
  <c r="B62" i="6"/>
  <c r="P55" i="24"/>
  <c r="B8" i="10"/>
  <c r="C6" i="23"/>
  <c r="C7" i="23"/>
  <c r="B9" i="1"/>
  <c r="P4" i="15"/>
  <c r="H25" i="23"/>
  <c r="F5" i="12"/>
  <c r="G25" i="23"/>
  <c r="F25" i="23"/>
  <c r="E25" i="23"/>
  <c r="D25" i="23"/>
  <c r="G30" i="9"/>
  <c r="G31" i="9"/>
  <c r="U23" i="27"/>
  <c r="G29" i="9"/>
  <c r="G26" i="9"/>
  <c r="G27" i="9"/>
  <c r="U19" i="27"/>
  <c r="G25" i="9"/>
  <c r="G24" i="9"/>
  <c r="U16" i="27"/>
  <c r="G23" i="9"/>
  <c r="G22" i="9"/>
  <c r="G19" i="9"/>
  <c r="G18" i="9"/>
  <c r="G17" i="9"/>
  <c r="G14" i="9"/>
  <c r="G12" i="9"/>
  <c r="G15" i="9"/>
  <c r="G13" i="9"/>
  <c r="G11" i="9"/>
  <c r="G10" i="9"/>
  <c r="G73" i="8"/>
  <c r="U65" i="26"/>
  <c r="G74" i="8"/>
  <c r="G75" i="8"/>
  <c r="G72" i="8"/>
  <c r="U64" i="26"/>
  <c r="G71" i="8"/>
  <c r="G63" i="8"/>
  <c r="U55" i="26"/>
  <c r="G64" i="8"/>
  <c r="G65" i="8"/>
  <c r="G66" i="8"/>
  <c r="U58" i="26"/>
  <c r="G67" i="8"/>
  <c r="U59" i="26"/>
  <c r="G68" i="8"/>
  <c r="G69" i="8"/>
  <c r="G70" i="8"/>
  <c r="U62" i="26"/>
  <c r="G62" i="8"/>
  <c r="U54" i="26"/>
  <c r="G55" i="8"/>
  <c r="G56" i="8"/>
  <c r="U48" i="26"/>
  <c r="G57" i="8"/>
  <c r="U49" i="26"/>
  <c r="G58" i="8"/>
  <c r="G59" i="8"/>
  <c r="G60" i="8"/>
  <c r="U52" i="26"/>
  <c r="G54" i="8"/>
  <c r="G53" i="8"/>
  <c r="U45" i="26"/>
  <c r="G46" i="8"/>
  <c r="G47" i="8"/>
  <c r="G48" i="8"/>
  <c r="U40" i="26"/>
  <c r="G49" i="8"/>
  <c r="U41" i="26"/>
  <c r="G50" i="8"/>
  <c r="G51" i="8"/>
  <c r="G52" i="8"/>
  <c r="U44" i="26"/>
  <c r="G45" i="8"/>
  <c r="U37" i="26"/>
  <c r="G39" i="8"/>
  <c r="U32" i="26"/>
  <c r="G40" i="8"/>
  <c r="G41" i="8"/>
  <c r="G38" i="8"/>
  <c r="G37" i="8"/>
  <c r="U30" i="26"/>
  <c r="G11" i="8"/>
  <c r="G12" i="8"/>
  <c r="G10" i="8"/>
  <c r="G13" i="8"/>
  <c r="U6" i="26"/>
  <c r="G14" i="8"/>
  <c r="U7" i="26"/>
  <c r="G15" i="8"/>
  <c r="G16" i="8"/>
  <c r="G17" i="8"/>
  <c r="U10" i="26"/>
  <c r="G18" i="8"/>
  <c r="U11" i="26"/>
  <c r="G20" i="8"/>
  <c r="U13" i="26"/>
  <c r="G21" i="8"/>
  <c r="G22" i="8"/>
  <c r="G23" i="8"/>
  <c r="G24" i="8"/>
  <c r="G25" i="8"/>
  <c r="G26" i="8"/>
  <c r="G28" i="8"/>
  <c r="G29" i="8"/>
  <c r="G30" i="8"/>
  <c r="G31" i="8"/>
  <c r="G32" i="8"/>
  <c r="G33" i="8"/>
  <c r="G34" i="8"/>
  <c r="G35" i="8"/>
  <c r="G36" i="8"/>
  <c r="G27" i="8"/>
  <c r="U20" i="26"/>
  <c r="G16" i="7"/>
  <c r="G17" i="7"/>
  <c r="G18" i="7"/>
  <c r="G19" i="7"/>
  <c r="G20" i="7"/>
  <c r="G21" i="7"/>
  <c r="G22" i="7"/>
  <c r="G15" i="7"/>
  <c r="G14" i="7"/>
  <c r="U3" i="25" s="1"/>
  <c r="G11" i="7"/>
  <c r="G12" i="7"/>
  <c r="G10" i="7"/>
  <c r="B10" i="6"/>
  <c r="P3" i="24"/>
  <c r="B18" i="6"/>
  <c r="P11" i="24"/>
  <c r="B28" i="6"/>
  <c r="P21" i="24"/>
  <c r="B38" i="6"/>
  <c r="B48" i="6"/>
  <c r="P41" i="24"/>
  <c r="B58" i="6"/>
  <c r="B71" i="6"/>
  <c r="P64" i="24"/>
  <c r="B75" i="6"/>
  <c r="P68" i="24"/>
  <c r="G152" i="6"/>
  <c r="G153" i="6"/>
  <c r="G154" i="6"/>
  <c r="U146" i="24"/>
  <c r="G155" i="6"/>
  <c r="G150" i="6"/>
  <c r="U142" i="24"/>
  <c r="G156" i="6"/>
  <c r="G157" i="6"/>
  <c r="G151" i="6"/>
  <c r="G148" i="6"/>
  <c r="G146" i="6"/>
  <c r="U138" i="24"/>
  <c r="G149" i="6"/>
  <c r="G147" i="6"/>
  <c r="G139" i="6"/>
  <c r="G140" i="6"/>
  <c r="U132" i="24"/>
  <c r="G141" i="6"/>
  <c r="G142" i="6"/>
  <c r="G143" i="6"/>
  <c r="U135" i="24"/>
  <c r="G144" i="6"/>
  <c r="U136" i="24"/>
  <c r="G145" i="6"/>
  <c r="G138" i="6"/>
  <c r="G135" i="6"/>
  <c r="U127" i="24"/>
  <c r="G136" i="6"/>
  <c r="U128" i="24"/>
  <c r="G134" i="6"/>
  <c r="G125" i="6"/>
  <c r="G126" i="6"/>
  <c r="G127" i="6"/>
  <c r="G128" i="6"/>
  <c r="G129" i="6"/>
  <c r="G130" i="6"/>
  <c r="G131" i="6"/>
  <c r="G132" i="6"/>
  <c r="G124" i="6"/>
  <c r="U116" i="24"/>
  <c r="G115" i="6"/>
  <c r="U107" i="24"/>
  <c r="G116" i="6"/>
  <c r="G113" i="6"/>
  <c r="U105" i="24"/>
  <c r="G117" i="6"/>
  <c r="G118" i="6"/>
  <c r="G119" i="6"/>
  <c r="U111" i="24"/>
  <c r="G120" i="6"/>
  <c r="U112" i="24"/>
  <c r="G121" i="6"/>
  <c r="G122" i="6"/>
  <c r="G114" i="6"/>
  <c r="U106" i="24"/>
  <c r="G105" i="6"/>
  <c r="U97" i="24"/>
  <c r="G106" i="6"/>
  <c r="G107" i="6"/>
  <c r="G108" i="6"/>
  <c r="G109" i="6"/>
  <c r="U101" i="24"/>
  <c r="G110" i="6"/>
  <c r="G111" i="6"/>
  <c r="G112" i="6"/>
  <c r="G104" i="6"/>
  <c r="G103" i="6"/>
  <c r="U95" i="24"/>
  <c r="G95" i="6"/>
  <c r="G96" i="6"/>
  <c r="G97" i="6"/>
  <c r="G98" i="6"/>
  <c r="G93" i="6"/>
  <c r="U85" i="24"/>
  <c r="G99" i="6"/>
  <c r="G100" i="6"/>
  <c r="G101" i="6"/>
  <c r="G102" i="6"/>
  <c r="G94" i="6"/>
  <c r="G87" i="6"/>
  <c r="G88" i="6"/>
  <c r="U80" i="24"/>
  <c r="G89" i="6"/>
  <c r="U81" i="24"/>
  <c r="G90" i="6"/>
  <c r="G91" i="6"/>
  <c r="U83" i="24"/>
  <c r="G92" i="6"/>
  <c r="U84" i="24"/>
  <c r="G86" i="6"/>
  <c r="U78" i="24"/>
  <c r="G77" i="6"/>
  <c r="G78" i="6"/>
  <c r="G79" i="6"/>
  <c r="U72" i="24"/>
  <c r="G80" i="6"/>
  <c r="G81" i="6"/>
  <c r="G82" i="6"/>
  <c r="G76" i="6"/>
  <c r="U69" i="24"/>
  <c r="G73" i="6"/>
  <c r="U66" i="24"/>
  <c r="G74" i="6"/>
  <c r="G72" i="6"/>
  <c r="U65" i="24"/>
  <c r="G64" i="6"/>
  <c r="G65" i="6"/>
  <c r="G66" i="6"/>
  <c r="G67" i="6"/>
  <c r="U60" i="24"/>
  <c r="G68" i="6"/>
  <c r="U61" i="24"/>
  <c r="G69" i="6"/>
  <c r="U62" i="24"/>
  <c r="G70" i="6"/>
  <c r="G63" i="6"/>
  <c r="G60" i="6"/>
  <c r="U53" i="24"/>
  <c r="G61" i="6"/>
  <c r="U54" i="24"/>
  <c r="G59" i="6"/>
  <c r="G50" i="6"/>
  <c r="G51" i="6"/>
  <c r="G52" i="6"/>
  <c r="U45" i="24"/>
  <c r="G53" i="6"/>
  <c r="G54" i="6"/>
  <c r="G55" i="6"/>
  <c r="G56" i="6"/>
  <c r="U49" i="24"/>
  <c r="G57" i="6"/>
  <c r="G49" i="6"/>
  <c r="U42" i="24"/>
  <c r="G40" i="6"/>
  <c r="U33" i="24"/>
  <c r="G41" i="6"/>
  <c r="U34" i="24"/>
  <c r="G42" i="6"/>
  <c r="G43" i="6"/>
  <c r="G44" i="6"/>
  <c r="U37" i="24"/>
  <c r="G45" i="6"/>
  <c r="U38" i="24"/>
  <c r="G46" i="6"/>
  <c r="G47" i="6"/>
  <c r="G39" i="6"/>
  <c r="G38" i="6"/>
  <c r="U31" i="24"/>
  <c r="G30" i="6"/>
  <c r="U23" i="24"/>
  <c r="G31" i="6"/>
  <c r="G32" i="6"/>
  <c r="G33" i="6"/>
  <c r="U26" i="24"/>
  <c r="G34" i="6"/>
  <c r="U27" i="24"/>
  <c r="G35" i="6"/>
  <c r="G36" i="6"/>
  <c r="G37" i="6"/>
  <c r="U30" i="24"/>
  <c r="G29" i="6"/>
  <c r="U22" i="24"/>
  <c r="G20" i="6"/>
  <c r="G21" i="6"/>
  <c r="G22" i="6"/>
  <c r="G23" i="6"/>
  <c r="G24" i="6"/>
  <c r="G25" i="6"/>
  <c r="U18" i="24"/>
  <c r="G26" i="6"/>
  <c r="U19" i="24"/>
  <c r="G27" i="6"/>
  <c r="U20" i="24"/>
  <c r="G19" i="6"/>
  <c r="G11" i="6"/>
  <c r="B7" i="13"/>
  <c r="P2" i="31"/>
  <c r="G12" i="6"/>
  <c r="G13" i="6"/>
  <c r="G14" i="6"/>
  <c r="G15" i="6"/>
  <c r="U8" i="24"/>
  <c r="G16" i="6"/>
  <c r="U9" i="24"/>
  <c r="G17" i="6"/>
  <c r="U10" i="24"/>
  <c r="G9" i="5"/>
  <c r="G10" i="5"/>
  <c r="U4" i="20"/>
  <c r="G11" i="5"/>
  <c r="G12" i="5"/>
  <c r="G13" i="5"/>
  <c r="G14" i="5"/>
  <c r="G15" i="5"/>
  <c r="U9" i="20"/>
  <c r="G17" i="5"/>
  <c r="G18" i="5"/>
  <c r="G19" i="5"/>
  <c r="G20" i="5"/>
  <c r="U14" i="20"/>
  <c r="G21" i="5"/>
  <c r="G22" i="5"/>
  <c r="G23" i="5"/>
  <c r="G24" i="5"/>
  <c r="U18" i="20"/>
  <c r="G25" i="5"/>
  <c r="G26" i="5"/>
  <c r="G27" i="5"/>
  <c r="G16" i="5"/>
  <c r="U10" i="20"/>
  <c r="G29" i="5"/>
  <c r="G30" i="5"/>
  <c r="G31" i="5"/>
  <c r="U25" i="20"/>
  <c r="G32" i="5"/>
  <c r="G33" i="5"/>
  <c r="U27" i="20"/>
  <c r="G34" i="5"/>
  <c r="G36" i="5"/>
  <c r="G35" i="5"/>
  <c r="U29" i="20"/>
  <c r="G38" i="5"/>
  <c r="G39" i="5"/>
  <c r="U33" i="20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D7" i="13"/>
  <c r="R2" i="31"/>
  <c r="E7" i="13"/>
  <c r="F7" i="13"/>
  <c r="T2" i="31"/>
  <c r="G7" i="13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P2" i="30"/>
  <c r="C7" i="12"/>
  <c r="D7" i="12"/>
  <c r="T2" i="30"/>
  <c r="G7" i="12"/>
  <c r="U2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/>
  <c r="C8" i="11"/>
  <c r="C30" i="11"/>
  <c r="Q22" i="29"/>
  <c r="D8" i="11"/>
  <c r="R2" i="29"/>
  <c r="D30" i="11"/>
  <c r="R22" i="29"/>
  <c r="E8" i="11"/>
  <c r="E30" i="11"/>
  <c r="S22" i="29"/>
  <c r="F8" i="11"/>
  <c r="T2" i="29"/>
  <c r="G8" i="11"/>
  <c r="Q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D32" i="10"/>
  <c r="R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P25" i="28"/>
  <c r="P26" i="28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C9" i="9"/>
  <c r="Q2" i="27"/>
  <c r="D12" i="9"/>
  <c r="D16" i="9"/>
  <c r="D9" i="9"/>
  <c r="R2" i="27"/>
  <c r="E12" i="9"/>
  <c r="E16" i="9"/>
  <c r="E9" i="9"/>
  <c r="S2" i="27"/>
  <c r="F12" i="9"/>
  <c r="F16" i="9"/>
  <c r="F9" i="9"/>
  <c r="T2" i="27"/>
  <c r="G16" i="9"/>
  <c r="U9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U8" i="27"/>
  <c r="Q9" i="27"/>
  <c r="R9" i="27"/>
  <c r="S9" i="27"/>
  <c r="T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4" i="9"/>
  <c r="C28" i="9"/>
  <c r="Q20" i="27"/>
  <c r="D24" i="9"/>
  <c r="D21" i="9"/>
  <c r="R13" i="27"/>
  <c r="D28" i="9"/>
  <c r="E24" i="9"/>
  <c r="E28" i="9"/>
  <c r="F24" i="9"/>
  <c r="F21" i="9"/>
  <c r="F28" i="9"/>
  <c r="G28" i="9"/>
  <c r="U20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R20" i="27"/>
  <c r="S20" i="27"/>
  <c r="T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P3" i="27"/>
  <c r="P4" i="27"/>
  <c r="B12" i="9"/>
  <c r="P5" i="27"/>
  <c r="P6" i="27"/>
  <c r="P7" i="27"/>
  <c r="P8" i="27"/>
  <c r="B16" i="9"/>
  <c r="B9" i="9"/>
  <c r="P10" i="27"/>
  <c r="P11" i="27"/>
  <c r="P12" i="27"/>
  <c r="B24" i="9"/>
  <c r="P16" i="27"/>
  <c r="B28" i="9"/>
  <c r="P14" i="27"/>
  <c r="P15" i="27"/>
  <c r="P17" i="27"/>
  <c r="P18" i="27"/>
  <c r="P19" i="27"/>
  <c r="P20" i="27"/>
  <c r="P21" i="27"/>
  <c r="P22" i="27"/>
  <c r="P23" i="27"/>
  <c r="A5" i="27"/>
  <c r="A4" i="27"/>
  <c r="A3" i="27"/>
  <c r="A2" i="27"/>
  <c r="C10" i="8"/>
  <c r="Q3" i="26"/>
  <c r="C19" i="8"/>
  <c r="C27" i="8"/>
  <c r="Q20" i="26"/>
  <c r="C37" i="8"/>
  <c r="Q30" i="26"/>
  <c r="D10" i="8"/>
  <c r="D19" i="8"/>
  <c r="R12" i="26"/>
  <c r="D27" i="8"/>
  <c r="D37" i="8"/>
  <c r="R30" i="26"/>
  <c r="E10" i="8"/>
  <c r="E19" i="8"/>
  <c r="E27" i="8"/>
  <c r="E37" i="8"/>
  <c r="S30" i="26"/>
  <c r="F10" i="8"/>
  <c r="T3" i="26"/>
  <c r="F19" i="8"/>
  <c r="F27" i="8"/>
  <c r="T20" i="26"/>
  <c r="F37" i="8"/>
  <c r="R3" i="26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Q7" i="26"/>
  <c r="R7" i="26"/>
  <c r="S7" i="26"/>
  <c r="T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Q11" i="26"/>
  <c r="R11" i="26"/>
  <c r="S11" i="26"/>
  <c r="T11" i="26"/>
  <c r="T12" i="26"/>
  <c r="Q13" i="26"/>
  <c r="R13" i="26"/>
  <c r="S13" i="26"/>
  <c r="T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R20" i="26"/>
  <c r="S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T30" i="26"/>
  <c r="Q31" i="26"/>
  <c r="R31" i="26"/>
  <c r="S31" i="26"/>
  <c r="T31" i="26"/>
  <c r="Q32" i="26"/>
  <c r="R32" i="26"/>
  <c r="S32" i="26"/>
  <c r="T32" i="26"/>
  <c r="Q33" i="26"/>
  <c r="R33" i="26"/>
  <c r="S33" i="26"/>
  <c r="T33" i="26"/>
  <c r="U33" i="26"/>
  <c r="Q34" i="26"/>
  <c r="R34" i="26"/>
  <c r="S34" i="26"/>
  <c r="T34" i="26"/>
  <c r="U34" i="26"/>
  <c r="C44" i="8"/>
  <c r="Q36" i="26"/>
  <c r="C53" i="8"/>
  <c r="C61" i="8"/>
  <c r="C71" i="8"/>
  <c r="C43" i="8"/>
  <c r="Q35" i="26"/>
  <c r="D44" i="8"/>
  <c r="D53" i="8"/>
  <c r="D61" i="8"/>
  <c r="D71" i="8"/>
  <c r="R63" i="26"/>
  <c r="E44" i="8"/>
  <c r="S36" i="26"/>
  <c r="E53" i="8"/>
  <c r="E61" i="8"/>
  <c r="E71" i="8"/>
  <c r="S63" i="26"/>
  <c r="F44" i="8"/>
  <c r="F53" i="8"/>
  <c r="F61" i="8"/>
  <c r="F71" i="8"/>
  <c r="T63" i="26"/>
  <c r="G44" i="8"/>
  <c r="R36" i="26"/>
  <c r="T36" i="26"/>
  <c r="Q37" i="26"/>
  <c r="R37" i="26"/>
  <c r="S37" i="26"/>
  <c r="T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Q41" i="26"/>
  <c r="R41" i="26"/>
  <c r="S41" i="26"/>
  <c r="T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Q45" i="26"/>
  <c r="R45" i="26"/>
  <c r="T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Q49" i="26"/>
  <c r="R49" i="26"/>
  <c r="S49" i="26"/>
  <c r="T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Q53" i="26"/>
  <c r="R53" i="26"/>
  <c r="S53" i="26"/>
  <c r="T53" i="26"/>
  <c r="Q54" i="26"/>
  <c r="R54" i="26"/>
  <c r="S54" i="26"/>
  <c r="T54" i="26"/>
  <c r="Q55" i="26"/>
  <c r="R55" i="26"/>
  <c r="S55" i="26"/>
  <c r="T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Q63" i="26"/>
  <c r="U63" i="26"/>
  <c r="Q64" i="26"/>
  <c r="R64" i="26"/>
  <c r="S64" i="26"/>
  <c r="T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U67" i="26"/>
  <c r="B44" i="8"/>
  <c r="B53" i="8"/>
  <c r="B61" i="8"/>
  <c r="B71" i="8"/>
  <c r="B10" i="8"/>
  <c r="B19" i="8"/>
  <c r="P12" i="26"/>
  <c r="B27" i="8"/>
  <c r="B37" i="8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F9" i="7"/>
  <c r="F14" i="7"/>
  <c r="T3" i="25"/>
  <c r="E9" i="7"/>
  <c r="E14" i="7"/>
  <c r="S3" i="25"/>
  <c r="D9" i="7"/>
  <c r="D24" i="7" s="1"/>
  <c r="R4" i="25" s="1"/>
  <c r="D14" i="7"/>
  <c r="R3" i="25"/>
  <c r="C9" i="7"/>
  <c r="C24" i="7" s="1"/>
  <c r="Q4" i="25" s="1"/>
  <c r="Q2" i="25"/>
  <c r="C14" i="7"/>
  <c r="B9" i="7"/>
  <c r="B14" i="7"/>
  <c r="B24" i="7" s="1"/>
  <c r="P4" i="25" s="1"/>
  <c r="P3" i="25"/>
  <c r="A3" i="25"/>
  <c r="A4" i="25"/>
  <c r="A2" i="25"/>
  <c r="A87" i="24"/>
  <c r="C85" i="6"/>
  <c r="C93" i="6"/>
  <c r="C103" i="6"/>
  <c r="C113" i="6"/>
  <c r="Q105" i="24"/>
  <c r="C123" i="6"/>
  <c r="C133" i="6"/>
  <c r="C146" i="6"/>
  <c r="Q138" i="24"/>
  <c r="C150" i="6"/>
  <c r="Q142" i="24"/>
  <c r="D85" i="6"/>
  <c r="R77" i="24"/>
  <c r="D93" i="6"/>
  <c r="D103" i="6"/>
  <c r="R95" i="24"/>
  <c r="D113" i="6"/>
  <c r="R105" i="24"/>
  <c r="D123" i="6"/>
  <c r="D133" i="6"/>
  <c r="D146" i="6"/>
  <c r="D150" i="6"/>
  <c r="R142" i="24"/>
  <c r="E85" i="6"/>
  <c r="E93" i="6"/>
  <c r="E103" i="6"/>
  <c r="S95" i="24"/>
  <c r="E113" i="6"/>
  <c r="E84" i="6"/>
  <c r="S76" i="24"/>
  <c r="E123" i="6"/>
  <c r="E133" i="6"/>
  <c r="E146" i="6"/>
  <c r="E150" i="6"/>
  <c r="S142" i="24"/>
  <c r="F85" i="6"/>
  <c r="T77" i="24"/>
  <c r="F93" i="6"/>
  <c r="F103" i="6"/>
  <c r="F113" i="6"/>
  <c r="T105" i="24"/>
  <c r="F123" i="6"/>
  <c r="F133" i="6"/>
  <c r="F146" i="6"/>
  <c r="T138" i="24"/>
  <c r="F150" i="6"/>
  <c r="T142" i="24"/>
  <c r="Q77" i="24"/>
  <c r="S77" i="24"/>
  <c r="Q78" i="24"/>
  <c r="R78" i="24"/>
  <c r="S78" i="24"/>
  <c r="T78" i="24"/>
  <c r="Q79" i="24"/>
  <c r="R79" i="24"/>
  <c r="S79" i="24"/>
  <c r="T79" i="24"/>
  <c r="Q80" i="24"/>
  <c r="R80" i="24"/>
  <c r="S80" i="24"/>
  <c r="T80" i="24"/>
  <c r="Q81" i="24"/>
  <c r="R81" i="24"/>
  <c r="S81" i="24"/>
  <c r="T81" i="24"/>
  <c r="Q82" i="24"/>
  <c r="R82" i="24"/>
  <c r="S82" i="24"/>
  <c r="T82" i="24"/>
  <c r="U82" i="24"/>
  <c r="Q83" i="24"/>
  <c r="R83" i="24"/>
  <c r="S83" i="24"/>
  <c r="T83" i="24"/>
  <c r="Q84" i="24"/>
  <c r="R84" i="24"/>
  <c r="S84" i="24"/>
  <c r="T84" i="24"/>
  <c r="Q85" i="24"/>
  <c r="R85" i="24"/>
  <c r="S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T95" i="24"/>
  <c r="Q96" i="24"/>
  <c r="R96" i="24"/>
  <c r="S96" i="24"/>
  <c r="T96" i="24"/>
  <c r="U96" i="24"/>
  <c r="Q97" i="24"/>
  <c r="R97" i="24"/>
  <c r="S97" i="24"/>
  <c r="T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Q107" i="24"/>
  <c r="R107" i="24"/>
  <c r="S107" i="24"/>
  <c r="T107" i="24"/>
  <c r="Q108" i="24"/>
  <c r="R108" i="24"/>
  <c r="S108" i="24"/>
  <c r="T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Q112" i="24"/>
  <c r="R112" i="24"/>
  <c r="S112" i="24"/>
  <c r="T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Q116" i="24"/>
  <c r="R116" i="24"/>
  <c r="S116" i="24"/>
  <c r="T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Q126" i="24"/>
  <c r="R126" i="24"/>
  <c r="S126" i="24"/>
  <c r="T126" i="24"/>
  <c r="U126" i="24"/>
  <c r="Q127" i="24"/>
  <c r="R127" i="24"/>
  <c r="S127" i="24"/>
  <c r="T127" i="24"/>
  <c r="Q128" i="24"/>
  <c r="R128" i="24"/>
  <c r="S128" i="24"/>
  <c r="T128" i="24"/>
  <c r="Q129" i="24"/>
  <c r="T129" i="24"/>
  <c r="Q130" i="24"/>
  <c r="R130" i="24"/>
  <c r="S130" i="24"/>
  <c r="T130" i="24"/>
  <c r="U130" i="24"/>
  <c r="Q131" i="24"/>
  <c r="R131" i="24"/>
  <c r="S131" i="24"/>
  <c r="T131" i="24"/>
  <c r="Q132" i="24"/>
  <c r="R132" i="24"/>
  <c r="S132" i="24"/>
  <c r="T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Q136" i="24"/>
  <c r="R136" i="24"/>
  <c r="S136" i="24"/>
  <c r="T136" i="24"/>
  <c r="Q137" i="24"/>
  <c r="R137" i="24"/>
  <c r="S137" i="24"/>
  <c r="T137" i="24"/>
  <c r="U137" i="24"/>
  <c r="R138" i="24"/>
  <c r="S138" i="24"/>
  <c r="Q139" i="24"/>
  <c r="R139" i="24"/>
  <c r="S139" i="24"/>
  <c r="T139" i="24"/>
  <c r="U139" i="24"/>
  <c r="Q140" i="24"/>
  <c r="R140" i="24"/>
  <c r="S140" i="24"/>
  <c r="T140" i="24"/>
  <c r="Q141" i="24"/>
  <c r="R141" i="24"/>
  <c r="S141" i="24"/>
  <c r="T141" i="24"/>
  <c r="U141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Q147" i="24"/>
  <c r="R147" i="24"/>
  <c r="S147" i="24"/>
  <c r="T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/>
  <c r="C18" i="6"/>
  <c r="Q11" i="24"/>
  <c r="C28" i="6"/>
  <c r="C38" i="6"/>
  <c r="C48" i="6"/>
  <c r="Q41" i="24"/>
  <c r="C58" i="6"/>
  <c r="Q51" i="24"/>
  <c r="C71" i="6"/>
  <c r="Q64" i="24"/>
  <c r="C75" i="6"/>
  <c r="Q68" i="24"/>
  <c r="D10" i="6"/>
  <c r="R3" i="24"/>
  <c r="D18" i="6"/>
  <c r="R11" i="24"/>
  <c r="R21" i="24"/>
  <c r="D38" i="6"/>
  <c r="D48" i="6"/>
  <c r="D58" i="6"/>
  <c r="R51" i="24"/>
  <c r="D71" i="6"/>
  <c r="R64" i="24"/>
  <c r="D75" i="6"/>
  <c r="R68" i="24"/>
  <c r="E10" i="6"/>
  <c r="E18" i="6"/>
  <c r="E28" i="6"/>
  <c r="E38" i="6"/>
  <c r="E48" i="6"/>
  <c r="E58" i="6"/>
  <c r="E71" i="6"/>
  <c r="S64" i="24"/>
  <c r="E75" i="6"/>
  <c r="S68" i="24"/>
  <c r="F10" i="6"/>
  <c r="T3" i="24"/>
  <c r="F18" i="6"/>
  <c r="T11" i="24"/>
  <c r="F28" i="6"/>
  <c r="T21" i="24"/>
  <c r="F38" i="6"/>
  <c r="F48" i="6"/>
  <c r="T41" i="24"/>
  <c r="F58" i="6"/>
  <c r="F71" i="6"/>
  <c r="T64" i="24"/>
  <c r="F75" i="6"/>
  <c r="G71" i="6"/>
  <c r="U64" i="24"/>
  <c r="B85" i="6"/>
  <c r="B93" i="6"/>
  <c r="P85" i="24"/>
  <c r="B103" i="6"/>
  <c r="B113" i="6"/>
  <c r="B123" i="6"/>
  <c r="P115" i="24"/>
  <c r="B133" i="6"/>
  <c r="P125" i="24"/>
  <c r="B146" i="6"/>
  <c r="B150" i="6"/>
  <c r="P77" i="24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S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Q9" i="24"/>
  <c r="R9" i="24"/>
  <c r="S9" i="24"/>
  <c r="T9" i="24"/>
  <c r="Q10" i="24"/>
  <c r="R10" i="24"/>
  <c r="S10" i="24"/>
  <c r="T10" i="24"/>
  <c r="S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Q19" i="24"/>
  <c r="R19" i="24"/>
  <c r="S19" i="24"/>
  <c r="T19" i="24"/>
  <c r="Q20" i="24"/>
  <c r="R20" i="24"/>
  <c r="S20" i="24"/>
  <c r="T20" i="24"/>
  <c r="Q21" i="24"/>
  <c r="Q22" i="24"/>
  <c r="R22" i="24"/>
  <c r="S22" i="24"/>
  <c r="T22" i="24"/>
  <c r="Q23" i="24"/>
  <c r="R23" i="24"/>
  <c r="S23" i="24"/>
  <c r="T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Q27" i="24"/>
  <c r="R27" i="24"/>
  <c r="S27" i="24"/>
  <c r="T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Q31" i="24"/>
  <c r="R31" i="24"/>
  <c r="S31" i="24"/>
  <c r="T31" i="24"/>
  <c r="Q32" i="24"/>
  <c r="R32" i="24"/>
  <c r="S32" i="24"/>
  <c r="T32" i="24"/>
  <c r="U32" i="24"/>
  <c r="Q33" i="24"/>
  <c r="R33" i="24"/>
  <c r="S33" i="24"/>
  <c r="T33" i="24"/>
  <c r="Q34" i="24"/>
  <c r="R34" i="24"/>
  <c r="S34" i="24"/>
  <c r="T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Q38" i="24"/>
  <c r="R38" i="24"/>
  <c r="S38" i="24"/>
  <c r="T38" i="24"/>
  <c r="Q39" i="24"/>
  <c r="R39" i="24"/>
  <c r="S39" i="24"/>
  <c r="T39" i="24"/>
  <c r="U39" i="24"/>
  <c r="Q40" i="24"/>
  <c r="R40" i="24"/>
  <c r="S40" i="24"/>
  <c r="T40" i="24"/>
  <c r="U40" i="24"/>
  <c r="R41" i="24"/>
  <c r="S41" i="24"/>
  <c r="Q42" i="24"/>
  <c r="R42" i="24"/>
  <c r="S42" i="24"/>
  <c r="T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Q50" i="24"/>
  <c r="R50" i="24"/>
  <c r="S50" i="24"/>
  <c r="T50" i="24"/>
  <c r="U50" i="24"/>
  <c r="S51" i="24"/>
  <c r="Q52" i="24"/>
  <c r="R52" i="24"/>
  <c r="S52" i="24"/>
  <c r="T52" i="24"/>
  <c r="U52" i="24"/>
  <c r="Q53" i="24"/>
  <c r="R53" i="24"/>
  <c r="S53" i="24"/>
  <c r="T53" i="24"/>
  <c r="Q54" i="24"/>
  <c r="R54" i="24"/>
  <c r="S54" i="24"/>
  <c r="T54" i="24"/>
  <c r="Q55" i="24"/>
  <c r="R55" i="24"/>
  <c r="S55" i="24"/>
  <c r="T55" i="24"/>
  <c r="Q56" i="24"/>
  <c r="R56" i="24"/>
  <c r="S56" i="24"/>
  <c r="T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Q61" i="24"/>
  <c r="R61" i="24"/>
  <c r="S61" i="24"/>
  <c r="T61" i="24"/>
  <c r="Q62" i="24"/>
  <c r="R62" i="24"/>
  <c r="S62" i="24"/>
  <c r="T62" i="24"/>
  <c r="Q63" i="24"/>
  <c r="R63" i="24"/>
  <c r="S63" i="24"/>
  <c r="T63" i="24"/>
  <c r="U63" i="24"/>
  <c r="Q65" i="24"/>
  <c r="R65" i="24"/>
  <c r="S65" i="24"/>
  <c r="T65" i="24"/>
  <c r="Q66" i="24"/>
  <c r="R66" i="24"/>
  <c r="S66" i="24"/>
  <c r="T66" i="24"/>
  <c r="Q67" i="24"/>
  <c r="R67" i="24"/>
  <c r="S67" i="24"/>
  <c r="T67" i="24"/>
  <c r="U67" i="24"/>
  <c r="T68" i="24"/>
  <c r="Q69" i="24"/>
  <c r="R69" i="24"/>
  <c r="S69" i="24"/>
  <c r="T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4" i="24"/>
  <c r="P5" i="24"/>
  <c r="P6" i="24"/>
  <c r="P7" i="24"/>
  <c r="P8" i="24"/>
  <c r="P9" i="24"/>
  <c r="P10" i="24"/>
  <c r="P12" i="24"/>
  <c r="P13" i="24"/>
  <c r="P14" i="24"/>
  <c r="P15" i="24"/>
  <c r="P16" i="24"/>
  <c r="P17" i="24"/>
  <c r="P18" i="24"/>
  <c r="P19" i="24"/>
  <c r="P20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2" i="24"/>
  <c r="P53" i="24"/>
  <c r="P54" i="24"/>
  <c r="P56" i="24"/>
  <c r="P57" i="24"/>
  <c r="P58" i="24"/>
  <c r="P59" i="24"/>
  <c r="P60" i="24"/>
  <c r="P61" i="24"/>
  <c r="P62" i="24"/>
  <c r="P63" i="24"/>
  <c r="P65" i="24"/>
  <c r="P66" i="24"/>
  <c r="P67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5" i="20"/>
  <c r="U6" i="20"/>
  <c r="U7" i="20"/>
  <c r="U8" i="20"/>
  <c r="U11" i="20"/>
  <c r="U12" i="20"/>
  <c r="U13" i="20"/>
  <c r="U15" i="20"/>
  <c r="U16" i="20"/>
  <c r="U17" i="20"/>
  <c r="U19" i="20"/>
  <c r="U20" i="20"/>
  <c r="U21" i="20"/>
  <c r="U23" i="20"/>
  <c r="U26" i="20"/>
  <c r="U28" i="20"/>
  <c r="G46" i="5"/>
  <c r="G47" i="5"/>
  <c r="U39" i="20"/>
  <c r="G48" i="5"/>
  <c r="U40" i="20"/>
  <c r="G49" i="5"/>
  <c r="U41" i="20"/>
  <c r="G50" i="5"/>
  <c r="G51" i="5"/>
  <c r="G52" i="5"/>
  <c r="U44" i="20"/>
  <c r="G53" i="5"/>
  <c r="U38" i="20"/>
  <c r="U42" i="20"/>
  <c r="U43" i="20"/>
  <c r="U45" i="20"/>
  <c r="G55" i="5"/>
  <c r="G56" i="5"/>
  <c r="G57" i="5"/>
  <c r="G58" i="5"/>
  <c r="U50" i="20"/>
  <c r="U47" i="20"/>
  <c r="U48" i="20"/>
  <c r="U49" i="20"/>
  <c r="G60" i="5"/>
  <c r="U52" i="20"/>
  <c r="G61" i="5"/>
  <c r="U53" i="20"/>
  <c r="G62" i="5"/>
  <c r="U54" i="20"/>
  <c r="G63" i="5"/>
  <c r="U55" i="20"/>
  <c r="G68" i="5"/>
  <c r="U58" i="20"/>
  <c r="G67" i="5"/>
  <c r="U57" i="20"/>
  <c r="G73" i="5"/>
  <c r="U60" i="20"/>
  <c r="G74" i="5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D16" i="5"/>
  <c r="R10" i="20"/>
  <c r="E16" i="5"/>
  <c r="E41" i="5"/>
  <c r="S10" i="20"/>
  <c r="F16" i="5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D28" i="5"/>
  <c r="R22" i="20"/>
  <c r="E28" i="5"/>
  <c r="S22" i="20"/>
  <c r="F28" i="5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/>
  <c r="D35" i="5"/>
  <c r="R29" i="20"/>
  <c r="E35" i="5"/>
  <c r="S29" i="20"/>
  <c r="F35" i="5"/>
  <c r="T29" i="20"/>
  <c r="Q30" i="20"/>
  <c r="R30" i="20"/>
  <c r="S30" i="20"/>
  <c r="T30" i="20"/>
  <c r="C37" i="5"/>
  <c r="Q31" i="20"/>
  <c r="D37" i="5"/>
  <c r="D41" i="5"/>
  <c r="R34" i="20"/>
  <c r="R31" i="20"/>
  <c r="E37" i="5"/>
  <c r="S31" i="20"/>
  <c r="F37" i="5"/>
  <c r="T31" i="20"/>
  <c r="Q32" i="20"/>
  <c r="R32" i="20"/>
  <c r="S32" i="20"/>
  <c r="T32" i="20"/>
  <c r="Q33" i="20"/>
  <c r="R33" i="20"/>
  <c r="S33" i="20"/>
  <c r="T33" i="20"/>
  <c r="C45" i="5"/>
  <c r="Q37" i="20"/>
  <c r="D45" i="5"/>
  <c r="R37" i="20"/>
  <c r="E45" i="5"/>
  <c r="S37" i="20"/>
  <c r="F45" i="5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D54" i="5"/>
  <c r="R46" i="20"/>
  <c r="E54" i="5"/>
  <c r="S46" i="20"/>
  <c r="F54" i="5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/>
  <c r="E59" i="5"/>
  <c r="S51" i="20"/>
  <c r="F59" i="5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E65" i="5"/>
  <c r="S56" i="20"/>
  <c r="F65" i="5"/>
  <c r="T56" i="20"/>
  <c r="C67" i="5"/>
  <c r="Q57" i="20"/>
  <c r="D67" i="5"/>
  <c r="R57" i="20"/>
  <c r="E67" i="5"/>
  <c r="S57" i="20"/>
  <c r="F67" i="5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B67" i="5"/>
  <c r="P57" i="20"/>
  <c r="B45" i="5"/>
  <c r="P37" i="20"/>
  <c r="B54" i="5"/>
  <c r="P46" i="20"/>
  <c r="B59" i="5"/>
  <c r="P38" i="20"/>
  <c r="P39" i="20"/>
  <c r="P40" i="20"/>
  <c r="P41" i="20"/>
  <c r="P42" i="20"/>
  <c r="P43" i="20"/>
  <c r="P44" i="20"/>
  <c r="P45" i="20"/>
  <c r="P47" i="20"/>
  <c r="P48" i="20"/>
  <c r="P49" i="20"/>
  <c r="P50" i="20"/>
  <c r="P51" i="20"/>
  <c r="P52" i="20"/>
  <c r="P53" i="20"/>
  <c r="P54" i="20"/>
  <c r="P55" i="20"/>
  <c r="B28" i="5"/>
  <c r="B35" i="5"/>
  <c r="P29" i="20"/>
  <c r="B37" i="5"/>
  <c r="P31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30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F19" i="1"/>
  <c r="Q67" i="15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I25" i="23"/>
  <c r="D23" i="23"/>
  <c r="B6" i="11"/>
  <c r="I23" i="23"/>
  <c r="G6" i="11"/>
  <c r="H23" i="23"/>
  <c r="F6" i="11"/>
  <c r="G23" i="23"/>
  <c r="E6" i="11"/>
  <c r="F23" i="23"/>
  <c r="D6" i="10"/>
  <c r="D6" i="11"/>
  <c r="E23" i="23"/>
  <c r="C6" i="11"/>
  <c r="G6" i="10"/>
  <c r="F6" i="10"/>
  <c r="E6" i="10"/>
  <c r="C6" i="10"/>
  <c r="B6" i="10"/>
  <c r="G5" i="13"/>
  <c r="G5" i="12"/>
  <c r="C11" i="23"/>
  <c r="A2" i="12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/>
  <c r="I14" i="3"/>
  <c r="W4" i="17" s="1"/>
  <c r="I8" i="3"/>
  <c r="W3" i="17"/>
  <c r="H14" i="3"/>
  <c r="V4" i="17" s="1"/>
  <c r="G14" i="3"/>
  <c r="E14" i="3"/>
  <c r="S4" i="17"/>
  <c r="K9" i="3"/>
  <c r="K10" i="3"/>
  <c r="K8" i="3"/>
  <c r="K11" i="3"/>
  <c r="K12" i="3"/>
  <c r="J8" i="3"/>
  <c r="X3" i="17"/>
  <c r="H8" i="3"/>
  <c r="V3" i="17" s="1"/>
  <c r="G8" i="3"/>
  <c r="E8" i="3"/>
  <c r="E20" i="3"/>
  <c r="S5" i="17"/>
  <c r="F41" i="2"/>
  <c r="T17" i="16"/>
  <c r="E41" i="2"/>
  <c r="S17" i="16"/>
  <c r="D41" i="2"/>
  <c r="R17" i="16"/>
  <c r="C41" i="2"/>
  <c r="Q17" i="16" s="1"/>
  <c r="H27" i="2"/>
  <c r="V15" i="16" s="1"/>
  <c r="G27" i="2"/>
  <c r="U15" i="16"/>
  <c r="F27" i="2"/>
  <c r="T15" i="16" s="1"/>
  <c r="E27" i="2"/>
  <c r="S15" i="16"/>
  <c r="D27" i="2"/>
  <c r="R15" i="16"/>
  <c r="C27" i="2"/>
  <c r="Q15" i="16"/>
  <c r="B41" i="2"/>
  <c r="P17" i="16"/>
  <c r="B27" i="2"/>
  <c r="P15" i="16" s="1"/>
  <c r="H22" i="2"/>
  <c r="V14" i="16"/>
  <c r="G22" i="2"/>
  <c r="U14" i="16" s="1"/>
  <c r="F22" i="2"/>
  <c r="E22" i="2"/>
  <c r="T14" i="16" s="1"/>
  <c r="D22" i="2"/>
  <c r="R14" i="16"/>
  <c r="C22" i="2"/>
  <c r="Q14" i="16" s="1"/>
  <c r="B22" i="2"/>
  <c r="P14" i="16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P22" i="18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B64" i="4"/>
  <c r="B72" i="4"/>
  <c r="B63" i="4"/>
  <c r="B55" i="4"/>
  <c r="B53" i="4"/>
  <c r="B49" i="4"/>
  <c r="B48" i="4"/>
  <c r="P26" i="18"/>
  <c r="B37" i="4"/>
  <c r="B29" i="4"/>
  <c r="B17" i="4"/>
  <c r="B13" i="4"/>
  <c r="P6" i="18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4" i="18"/>
  <c r="P35" i="18"/>
  <c r="P32" i="18"/>
  <c r="P30" i="18"/>
  <c r="P28" i="18"/>
  <c r="P29" i="18"/>
  <c r="P20" i="18"/>
  <c r="P21" i="18"/>
  <c r="P23" i="18"/>
  <c r="P24" i="18"/>
  <c r="P19" i="18"/>
  <c r="P16" i="18"/>
  <c r="P17" i="18"/>
  <c r="P15" i="18"/>
  <c r="P7" i="18"/>
  <c r="P8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/>
  <c r="F9" i="1"/>
  <c r="F23" i="1"/>
  <c r="F27" i="1"/>
  <c r="Q76" i="15"/>
  <c r="F31" i="1"/>
  <c r="Q80" i="15"/>
  <c r="F38" i="1"/>
  <c r="Q87" i="15"/>
  <c r="F42" i="1"/>
  <c r="Q91" i="15"/>
  <c r="F63" i="1"/>
  <c r="Q106" i="15"/>
  <c r="Q107" i="15"/>
  <c r="Q108" i="15"/>
  <c r="Q109" i="15"/>
  <c r="Q110" i="15"/>
  <c r="Q111" i="15"/>
  <c r="Q112" i="15"/>
  <c r="Q113" i="15"/>
  <c r="Q114" i="15"/>
  <c r="Q115" i="15"/>
  <c r="F75" i="1"/>
  <c r="Q116" i="15"/>
  <c r="Q117" i="15"/>
  <c r="Q118" i="15"/>
  <c r="E9" i="1"/>
  <c r="E19" i="1"/>
  <c r="P67" i="15"/>
  <c r="E23" i="1"/>
  <c r="P71" i="15"/>
  <c r="E27" i="1"/>
  <c r="P76" i="15"/>
  <c r="E31" i="1"/>
  <c r="P80" i="15"/>
  <c r="E38" i="1"/>
  <c r="P87" i="15"/>
  <c r="E42" i="1"/>
  <c r="P91" i="15"/>
  <c r="E57" i="1"/>
  <c r="P103" i="15"/>
  <c r="E63" i="1"/>
  <c r="E68" i="1"/>
  <c r="P110" i="15"/>
  <c r="E75" i="1"/>
  <c r="P116" i="15"/>
  <c r="P117" i="15"/>
  <c r="P118" i="15"/>
  <c r="P111" i="15"/>
  <c r="P112" i="15"/>
  <c r="P113" i="15"/>
  <c r="P114" i="15"/>
  <c r="P115" i="15"/>
  <c r="P107" i="15"/>
  <c r="P108" i="15"/>
  <c r="P109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P92" i="15"/>
  <c r="Q92" i="15"/>
  <c r="P93" i="15"/>
  <c r="Q93" i="15"/>
  <c r="P94" i="15"/>
  <c r="Q94" i="15"/>
  <c r="Q75" i="15"/>
  <c r="P75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Q71" i="15"/>
  <c r="P72" i="15"/>
  <c r="Q72" i="15"/>
  <c r="P73" i="15"/>
  <c r="Q73" i="15"/>
  <c r="P74" i="15"/>
  <c r="Q74" i="15"/>
  <c r="Q33" i="15"/>
  <c r="P33" i="15"/>
  <c r="A33" i="15"/>
  <c r="A55" i="15"/>
  <c r="C17" i="1"/>
  <c r="Q12" i="15"/>
  <c r="C25" i="1"/>
  <c r="Q20" i="15"/>
  <c r="C31" i="1"/>
  <c r="Q26" i="15"/>
  <c r="C41" i="1"/>
  <c r="C60" i="1"/>
  <c r="Q53" i="15"/>
  <c r="B60" i="1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0" i="15"/>
  <c r="P21" i="15"/>
  <c r="P22" i="15"/>
  <c r="P23" i="15"/>
  <c r="P24" i="15"/>
  <c r="P25" i="15"/>
  <c r="B31" i="1"/>
  <c r="P26" i="15"/>
  <c r="P27" i="15"/>
  <c r="P28" i="15"/>
  <c r="P29" i="15"/>
  <c r="P30" i="15"/>
  <c r="P31" i="15"/>
  <c r="P32" i="15"/>
  <c r="B38" i="1"/>
  <c r="P34" i="15"/>
  <c r="P35" i="15"/>
  <c r="P36" i="15"/>
  <c r="B41" i="1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C70" i="4"/>
  <c r="D70" i="4"/>
  <c r="C68" i="4"/>
  <c r="D68" i="4"/>
  <c r="R36" i="18"/>
  <c r="C64" i="4"/>
  <c r="Q33" i="18"/>
  <c r="D64" i="4"/>
  <c r="C63" i="4"/>
  <c r="D63" i="4"/>
  <c r="C48" i="4"/>
  <c r="C55" i="4"/>
  <c r="D55" i="4"/>
  <c r="C53" i="4"/>
  <c r="D53" i="4"/>
  <c r="R30" i="18"/>
  <c r="D48" i="4"/>
  <c r="R26" i="18"/>
  <c r="C49" i="4"/>
  <c r="Q27" i="18"/>
  <c r="D49" i="4"/>
  <c r="C29" i="4"/>
  <c r="Q15" i="18"/>
  <c r="D29" i="4"/>
  <c r="C40" i="4"/>
  <c r="Q22" i="18"/>
  <c r="D40" i="4"/>
  <c r="C37" i="4"/>
  <c r="Q19" i="18"/>
  <c r="D37" i="4"/>
  <c r="R19" i="18"/>
  <c r="C17" i="4"/>
  <c r="C13" i="4"/>
  <c r="Q6" i="18"/>
  <c r="D13" i="4"/>
  <c r="R6" i="18"/>
  <c r="U4" i="17"/>
  <c r="C13" i="2"/>
  <c r="Q8" i="16"/>
  <c r="D13" i="2"/>
  <c r="R8" i="16"/>
  <c r="E13" i="2"/>
  <c r="S8" i="16"/>
  <c r="F13" i="2"/>
  <c r="T8" i="16"/>
  <c r="G13" i="2"/>
  <c r="H13" i="2"/>
  <c r="V8" i="16"/>
  <c r="B13" i="2"/>
  <c r="P8" i="16"/>
  <c r="C9" i="2"/>
  <c r="Q4" i="16"/>
  <c r="D9" i="2"/>
  <c r="R4" i="16"/>
  <c r="E9" i="2"/>
  <c r="S4" i="16"/>
  <c r="F9" i="2"/>
  <c r="T4" i="16"/>
  <c r="G9" i="2"/>
  <c r="U4" i="16"/>
  <c r="H9" i="2"/>
  <c r="V4" i="16"/>
  <c r="B9" i="2"/>
  <c r="P4" i="16"/>
  <c r="R22" i="18"/>
  <c r="Q30" i="18"/>
  <c r="R32" i="18"/>
  <c r="Q9" i="18"/>
  <c r="R31" i="18"/>
  <c r="Q32" i="18"/>
  <c r="Q36" i="18"/>
  <c r="R15" i="18"/>
  <c r="Q31" i="18"/>
  <c r="R33" i="18"/>
  <c r="R37" i="18"/>
  <c r="Q26" i="18"/>
  <c r="Q37" i="18"/>
  <c r="U8" i="16"/>
  <c r="E8" i="2"/>
  <c r="S3" i="16"/>
  <c r="C57" i="4"/>
  <c r="C59" i="4"/>
  <c r="H8" i="2"/>
  <c r="H20" i="2"/>
  <c r="V13" i="16"/>
  <c r="F8" i="2"/>
  <c r="T3" i="16"/>
  <c r="F20" i="2"/>
  <c r="T13" i="16"/>
  <c r="C8" i="2"/>
  <c r="C20" i="2"/>
  <c r="Q13" i="16"/>
  <c r="V3" i="16"/>
  <c r="P2" i="25"/>
  <c r="G29" i="13"/>
  <c r="U22" i="31"/>
  <c r="C29" i="13"/>
  <c r="Q22" i="31"/>
  <c r="E29" i="13"/>
  <c r="S22" i="31"/>
  <c r="U2" i="31"/>
  <c r="S2" i="31"/>
  <c r="Q2" i="31"/>
  <c r="F29" i="13"/>
  <c r="T22" i="31"/>
  <c r="D29" i="13"/>
  <c r="R22" i="31"/>
  <c r="G31" i="12"/>
  <c r="U23" i="30"/>
  <c r="T23" i="30"/>
  <c r="S23" i="30"/>
  <c r="C31" i="12"/>
  <c r="Q23" i="30"/>
  <c r="D31" i="12"/>
  <c r="R23" i="30"/>
  <c r="Q2" i="30"/>
  <c r="R2" i="30"/>
  <c r="B31" i="12"/>
  <c r="P23" i="30"/>
  <c r="S2" i="30"/>
  <c r="F30" i="11"/>
  <c r="T22" i="29"/>
  <c r="G30" i="11"/>
  <c r="U22" i="29"/>
  <c r="B30" i="11"/>
  <c r="P22" i="29"/>
  <c r="U2" i="29"/>
  <c r="S2" i="29"/>
  <c r="G32" i="10"/>
  <c r="U23" i="28"/>
  <c r="F32" i="10"/>
  <c r="T23" i="28"/>
  <c r="C32" i="10"/>
  <c r="Q23" i="28"/>
  <c r="E32" i="10"/>
  <c r="S23" i="28"/>
  <c r="B32" i="10"/>
  <c r="P23" i="28"/>
  <c r="P2" i="28"/>
  <c r="E21" i="9"/>
  <c r="S13" i="27"/>
  <c r="C21" i="9"/>
  <c r="Q13" i="27"/>
  <c r="T13" i="27"/>
  <c r="F33" i="9"/>
  <c r="T24" i="27"/>
  <c r="B21" i="9"/>
  <c r="P13" i="27"/>
  <c r="T16" i="27"/>
  <c r="D33" i="9"/>
  <c r="R24" i="27"/>
  <c r="G21" i="9"/>
  <c r="U13" i="27"/>
  <c r="S16" i="27"/>
  <c r="P9" i="27"/>
  <c r="U5" i="27"/>
  <c r="G9" i="9"/>
  <c r="U7" i="27"/>
  <c r="P2" i="27"/>
  <c r="F43" i="8"/>
  <c r="T35" i="26"/>
  <c r="B43" i="8"/>
  <c r="P35" i="26"/>
  <c r="E43" i="8"/>
  <c r="S35" i="26"/>
  <c r="D43" i="8"/>
  <c r="R35" i="26"/>
  <c r="G61" i="8"/>
  <c r="U53" i="26"/>
  <c r="S45" i="26"/>
  <c r="G43" i="8"/>
  <c r="U35" i="26"/>
  <c r="U36" i="26"/>
  <c r="U31" i="26"/>
  <c r="B9" i="8"/>
  <c r="B77" i="8"/>
  <c r="P68" i="26"/>
  <c r="F9" i="8"/>
  <c r="T2" i="26"/>
  <c r="E9" i="8"/>
  <c r="S2" i="26"/>
  <c r="C9" i="8"/>
  <c r="C77" i="8"/>
  <c r="Q68" i="26"/>
  <c r="S12" i="26"/>
  <c r="G19" i="8"/>
  <c r="U12" i="26"/>
  <c r="D9" i="8"/>
  <c r="Q12" i="26"/>
  <c r="P2" i="26"/>
  <c r="U3" i="26"/>
  <c r="E77" i="8"/>
  <c r="S68" i="26"/>
  <c r="G9" i="7"/>
  <c r="U2" i="25"/>
  <c r="E24" i="7"/>
  <c r="S4" i="25"/>
  <c r="E9" i="6"/>
  <c r="E159" i="6"/>
  <c r="S150" i="24"/>
  <c r="S21" i="24"/>
  <c r="U140" i="24"/>
  <c r="G75" i="6"/>
  <c r="U68" i="24"/>
  <c r="G58" i="6"/>
  <c r="U51" i="24"/>
  <c r="U147" i="24"/>
  <c r="U108" i="24"/>
  <c r="G123" i="6"/>
  <c r="U115" i="24"/>
  <c r="G18" i="6"/>
  <c r="U11" i="24"/>
  <c r="G62" i="6"/>
  <c r="U55" i="24"/>
  <c r="G85" i="6"/>
  <c r="G137" i="6"/>
  <c r="U129" i="24"/>
  <c r="U131" i="24"/>
  <c r="G133" i="6"/>
  <c r="U125" i="24"/>
  <c r="B84" i="6"/>
  <c r="P76" i="24"/>
  <c r="C84" i="6"/>
  <c r="Q76" i="24"/>
  <c r="D84" i="6"/>
  <c r="R76" i="24"/>
  <c r="S105" i="24"/>
  <c r="Q95" i="24"/>
  <c r="P95" i="24"/>
  <c r="F84" i="6"/>
  <c r="T76" i="24"/>
  <c r="T85" i="24"/>
  <c r="U77" i="24"/>
  <c r="U79" i="24"/>
  <c r="U56" i="24"/>
  <c r="U14" i="24"/>
  <c r="F9" i="6"/>
  <c r="T2" i="24"/>
  <c r="G28" i="6"/>
  <c r="U21" i="24"/>
  <c r="B9" i="6"/>
  <c r="G48" i="6"/>
  <c r="U41" i="24"/>
  <c r="T51" i="24"/>
  <c r="D9" i="6"/>
  <c r="C9" i="6"/>
  <c r="P51" i="24"/>
  <c r="G10" i="6"/>
  <c r="G75" i="5"/>
  <c r="U62" i="20"/>
  <c r="D65" i="5"/>
  <c r="R56" i="20"/>
  <c r="G59" i="5"/>
  <c r="U51" i="20"/>
  <c r="G54" i="5"/>
  <c r="U46" i="20"/>
  <c r="C65" i="5"/>
  <c r="Q56" i="20"/>
  <c r="B65" i="5"/>
  <c r="P56" i="20"/>
  <c r="G45" i="5"/>
  <c r="C41" i="5"/>
  <c r="U30" i="20"/>
  <c r="G37" i="5"/>
  <c r="U31" i="20"/>
  <c r="B41" i="5"/>
  <c r="P34" i="20"/>
  <c r="U32" i="20"/>
  <c r="F41" i="5"/>
  <c r="T34" i="20"/>
  <c r="P22" i="20"/>
  <c r="G28" i="5"/>
  <c r="U22" i="20"/>
  <c r="U24" i="20"/>
  <c r="E70" i="5"/>
  <c r="S34" i="20"/>
  <c r="U3" i="20"/>
  <c r="D57" i="4"/>
  <c r="D59" i="4"/>
  <c r="B57" i="4"/>
  <c r="B59" i="4"/>
  <c r="C72" i="4"/>
  <c r="P38" i="18"/>
  <c r="B74" i="4"/>
  <c r="P39" i="18"/>
  <c r="P33" i="18"/>
  <c r="R27" i="18"/>
  <c r="P27" i="18"/>
  <c r="B44" i="4"/>
  <c r="B11" i="4"/>
  <c r="D44" i="4"/>
  <c r="C44" i="4"/>
  <c r="Q25" i="18"/>
  <c r="C74" i="4"/>
  <c r="Q39" i="18"/>
  <c r="Q38" i="18"/>
  <c r="D72" i="4"/>
  <c r="J20" i="3"/>
  <c r="X5" i="17" s="1"/>
  <c r="G20" i="3"/>
  <c r="U5" i="17" s="1"/>
  <c r="K14" i="3"/>
  <c r="Y4" i="17"/>
  <c r="S3" i="17"/>
  <c r="G8" i="2"/>
  <c r="B8" i="2"/>
  <c r="P3" i="16"/>
  <c r="E20" i="2"/>
  <c r="S13" i="16"/>
  <c r="D8" i="2"/>
  <c r="Q3" i="16"/>
  <c r="P13" i="16"/>
  <c r="E79" i="1"/>
  <c r="P119" i="15"/>
  <c r="P106" i="15"/>
  <c r="E47" i="1"/>
  <c r="E59" i="1"/>
  <c r="P57" i="15"/>
  <c r="B47" i="1"/>
  <c r="B62" i="1"/>
  <c r="P54" i="15"/>
  <c r="F79" i="1"/>
  <c r="Q119" i="15"/>
  <c r="F47" i="1"/>
  <c r="Q95" i="15"/>
  <c r="Q57" i="15"/>
  <c r="C47" i="1"/>
  <c r="Q42" i="15"/>
  <c r="A2" i="13"/>
  <c r="A2" i="14"/>
  <c r="A2" i="10"/>
  <c r="A2" i="11"/>
  <c r="A2" i="7"/>
  <c r="A2" i="2"/>
  <c r="A2" i="6"/>
  <c r="A2" i="8"/>
  <c r="A2" i="9"/>
  <c r="A2" i="5"/>
  <c r="A2" i="1"/>
  <c r="A2" i="4"/>
  <c r="A2" i="3"/>
  <c r="U3" i="17"/>
  <c r="S14" i="16"/>
  <c r="Q3" i="25"/>
  <c r="F24" i="7"/>
  <c r="T4" i="25" s="1"/>
  <c r="Y3" i="17"/>
  <c r="R2" i="25"/>
  <c r="T2" i="25"/>
  <c r="S2" i="25"/>
  <c r="C33" i="9"/>
  <c r="Q24" i="27"/>
  <c r="E33" i="9"/>
  <c r="S24" i="27"/>
  <c r="B33" i="9"/>
  <c r="P24" i="27"/>
  <c r="G33" i="9"/>
  <c r="U24" i="27"/>
  <c r="U2" i="27"/>
  <c r="Q2" i="26"/>
  <c r="F77" i="8"/>
  <c r="T68" i="26"/>
  <c r="G9" i="8"/>
  <c r="U2" i="26"/>
  <c r="D77" i="8"/>
  <c r="R68" i="26"/>
  <c r="R2" i="26"/>
  <c r="G24" i="7"/>
  <c r="U4" i="25" s="1"/>
  <c r="B159" i="6"/>
  <c r="P150" i="24"/>
  <c r="G84" i="6"/>
  <c r="U76" i="24"/>
  <c r="D159" i="6"/>
  <c r="R150" i="24"/>
  <c r="C159" i="6"/>
  <c r="Q150" i="24"/>
  <c r="F159" i="6"/>
  <c r="T150" i="24"/>
  <c r="Q2" i="24"/>
  <c r="P2" i="24"/>
  <c r="G9" i="6"/>
  <c r="U2" i="24"/>
  <c r="S2" i="24"/>
  <c r="R2" i="24"/>
  <c r="U3" i="24"/>
  <c r="D70" i="5"/>
  <c r="C70" i="5"/>
  <c r="U37" i="20"/>
  <c r="G65" i="5"/>
  <c r="U56" i="20"/>
  <c r="Q34" i="20"/>
  <c r="B70" i="5"/>
  <c r="F70" i="5"/>
  <c r="G41" i="5"/>
  <c r="U34" i="20"/>
  <c r="P25" i="18"/>
  <c r="R25" i="18"/>
  <c r="D11" i="4"/>
  <c r="C11" i="4"/>
  <c r="C8" i="4"/>
  <c r="P5" i="18"/>
  <c r="B8" i="4"/>
  <c r="R38" i="18"/>
  <c r="D74" i="4"/>
  <c r="R39" i="18"/>
  <c r="K20" i="3"/>
  <c r="Y5" i="17"/>
  <c r="G20" i="2"/>
  <c r="U13" i="16"/>
  <c r="U3" i="16"/>
  <c r="D20" i="2"/>
  <c r="R13" i="16"/>
  <c r="R3" i="16"/>
  <c r="P95" i="15"/>
  <c r="E81" i="1"/>
  <c r="P120" i="15"/>
  <c r="P104" i="15"/>
  <c r="P42" i="15"/>
  <c r="F59" i="1"/>
  <c r="F81" i="1"/>
  <c r="Q120" i="15"/>
  <c r="C62" i="1"/>
  <c r="Q54" i="15"/>
  <c r="G77" i="8"/>
  <c r="U68" i="26"/>
  <c r="G159" i="6"/>
  <c r="U150" i="24"/>
  <c r="G42" i="5"/>
  <c r="U35" i="20"/>
  <c r="G70" i="5"/>
  <c r="D8" i="4"/>
  <c r="R5" i="18"/>
  <c r="Q5" i="18"/>
  <c r="Q2" i="18"/>
  <c r="C21" i="4"/>
  <c r="B21" i="4"/>
  <c r="P2" i="18"/>
  <c r="Q104" i="15"/>
  <c r="R2" i="18"/>
  <c r="D21" i="4"/>
  <c r="C23" i="4"/>
  <c r="Q12" i="18"/>
  <c r="P12" i="18"/>
  <c r="B23" i="4"/>
  <c r="R12" i="18"/>
  <c r="D23" i="4"/>
  <c r="C25" i="4"/>
  <c r="Q13" i="18"/>
  <c r="B25" i="4"/>
  <c r="P13" i="18"/>
  <c r="D25" i="4"/>
  <c r="R13" i="18"/>
  <c r="C33" i="4"/>
  <c r="Q18" i="18"/>
  <c r="Q14" i="18"/>
  <c r="B33" i="4"/>
  <c r="P18" i="18"/>
  <c r="P14" i="18"/>
  <c r="D33" i="4"/>
  <c r="R18" i="18"/>
  <c r="R14" i="18"/>
  <c r="H20" i="3" l="1"/>
  <c r="V5" i="17" s="1"/>
  <c r="I20" i="3"/>
  <c r="W5" i="17" s="1"/>
</calcChain>
</file>

<file path=xl/sharedStrings.xml><?xml version="1.0" encoding="utf-8"?>
<sst xmlns="http://schemas.openxmlformats.org/spreadsheetml/2006/main" count="4238" uniqueCount="3308">
  <si>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</si>
  <si>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</si>
  <si>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</si>
  <si>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</si>
  <si>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</si>
  <si>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</si>
  <si>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</si>
  <si>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</si>
  <si>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</si>
  <si>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</si>
  <si>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</si>
  <si>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</si>
  <si>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</si>
  <si>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</si>
  <si>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</si>
  <si>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</si>
  <si>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</si>
  <si>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</si>
  <si>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</si>
  <si>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</si>
  <si>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</si>
  <si>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</si>
  <si>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</si>
  <si>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</si>
  <si>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</si>
  <si>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</si>
  <si>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</si>
  <si>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</si>
  <si>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</si>
  <si>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</si>
  <si>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</si>
  <si>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</si>
  <si>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</si>
  <si>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</si>
  <si>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</si>
  <si>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</si>
  <si>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</si>
  <si>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</si>
  <si>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</si>
  <si>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</si>
  <si>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</si>
  <si>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</si>
  <si>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</si>
  <si>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</si>
  <si>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</si>
  <si>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</si>
  <si>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</si>
  <si>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</si>
  <si>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</si>
  <si>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</si>
  <si>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</si>
  <si>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</si>
  <si>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</si>
  <si>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</si>
  <si>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</si>
  <si>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</si>
  <si>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</si>
  <si>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</si>
  <si>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</si>
  <si>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</si>
  <si>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</si>
  <si>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</si>
  <si>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</si>
  <si>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</si>
  <si>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</si>
  <si>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</si>
  <si>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</si>
  <si>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</si>
  <si>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</si>
  <si>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</si>
  <si>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</si>
  <si>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</si>
  <si>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</si>
  <si>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</si>
  <si>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</si>
  <si>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</si>
  <si>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</si>
  <si>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</si>
  <si>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</si>
  <si>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</si>
  <si>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</si>
  <si>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</si>
  <si>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</si>
  <si>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</si>
  <si>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</si>
  <si>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</si>
  <si>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</si>
  <si>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</si>
  <si>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</si>
  <si>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</si>
  <si>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</si>
  <si>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</si>
  <si>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</si>
  <si>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</si>
  <si>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</si>
  <si>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</si>
  <si>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</si>
  <si>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</si>
  <si>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</si>
  <si>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</si>
  <si>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</si>
  <si>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</si>
  <si>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</si>
  <si>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</si>
  <si>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</si>
  <si>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</si>
  <si>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</si>
  <si>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</si>
  <si>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</si>
  <si>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</si>
  <si>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</si>
  <si>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</si>
  <si>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</si>
  <si>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</si>
  <si>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</si>
  <si>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</si>
  <si>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</si>
  <si>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</si>
  <si>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</si>
  <si>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</si>
  <si>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</si>
  <si>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</si>
  <si>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</si>
  <si>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</si>
  <si>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</si>
  <si>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</si>
  <si>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</si>
  <si>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</si>
  <si>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</si>
  <si>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</si>
  <si>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</si>
  <si>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</si>
  <si>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</si>
  <si>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</si>
  <si>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</si>
  <si>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</si>
  <si>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</si>
  <si>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</si>
  <si>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</si>
  <si>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</si>
  <si>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</si>
  <si>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</si>
  <si>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</si>
  <si>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</si>
  <si>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</si>
  <si>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</si>
  <si>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</si>
  <si>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</si>
  <si>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</si>
  <si>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</si>
  <si>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</si>
  <si>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</si>
  <si>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</si>
  <si>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</si>
  <si>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</si>
  <si>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</si>
  <si>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</si>
  <si>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</si>
  <si>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</si>
  <si>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</si>
  <si>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</si>
  <si>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</si>
  <si>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</si>
  <si>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</si>
  <si>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</si>
  <si>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</si>
  <si>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</si>
  <si>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</si>
  <si>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</si>
  <si>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</si>
  <si>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</si>
  <si>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</si>
  <si>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</si>
  <si>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</si>
  <si>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</si>
  <si>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</si>
  <si>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</si>
  <si>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</si>
  <si>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</si>
  <si>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</si>
  <si>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</si>
  <si>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</si>
  <si>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</si>
  <si>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</si>
  <si>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</si>
  <si>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</si>
  <si>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</si>
  <si>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</si>
  <si>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</si>
  <si>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</si>
  <si>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</si>
  <si>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</si>
  <si>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</si>
  <si>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</si>
  <si>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</si>
  <si>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</si>
  <si>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</si>
  <si>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</si>
  <si>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</si>
  <si>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</si>
  <si>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</si>
  <si>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</si>
  <si>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</si>
  <si>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</si>
  <si>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</si>
  <si>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</si>
  <si>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</si>
  <si>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</si>
  <si>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</si>
  <si>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</si>
  <si>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</si>
  <si>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</si>
  <si>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</si>
  <si>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</si>
  <si>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</si>
  <si>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</si>
  <si>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</si>
  <si>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</si>
  <si>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</si>
  <si>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</si>
  <si>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</si>
  <si>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</si>
  <si>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</si>
  <si>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</si>
  <si>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</si>
  <si>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</si>
  <si>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</si>
  <si>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</si>
  <si>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</si>
  <si>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</si>
  <si>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</si>
  <si>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</si>
  <si>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</si>
  <si>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</si>
  <si>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</si>
  <si>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</si>
  <si>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</si>
  <si>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</si>
  <si>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</si>
  <si>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</si>
  <si>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</si>
  <si>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</si>
  <si>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</si>
  <si>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</si>
  <si>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</si>
  <si>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</si>
  <si>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</si>
  <si>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</si>
  <si>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</si>
  <si>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</si>
  <si>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</si>
  <si>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</si>
  <si>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</si>
  <si>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</si>
  <si>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</si>
  <si>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</si>
  <si>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</si>
  <si>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</si>
  <si>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</si>
  <si>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</si>
  <si>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</si>
  <si>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</si>
  <si>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</si>
  <si>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</si>
  <si>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</si>
  <si>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</si>
  <si>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</si>
  <si>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</si>
  <si>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</si>
  <si>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</si>
  <si>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</si>
  <si>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</si>
  <si>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</si>
  <si>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</si>
  <si>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</si>
  <si>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</si>
  <si>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</si>
  <si>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</si>
  <si>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</si>
  <si>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</si>
  <si>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</si>
  <si>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</si>
  <si>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</si>
  <si>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</si>
  <si>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</si>
  <si>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</si>
  <si>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</si>
  <si>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</si>
  <si>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</si>
  <si>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</si>
  <si>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</si>
  <si>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</si>
  <si>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</si>
  <si>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</si>
  <si>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</si>
  <si>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</si>
  <si>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</si>
  <si>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</si>
  <si>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</si>
  <si>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</si>
  <si>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</si>
  <si>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</si>
  <si>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</si>
  <si>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</si>
  <si>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</si>
  <si>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</si>
  <si>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</si>
  <si>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</si>
  <si>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</si>
  <si>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</si>
  <si>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</si>
  <si>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</si>
  <si>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</si>
  <si>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</si>
  <si>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</si>
  <si>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</si>
  <si>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</si>
  <si>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</si>
  <si>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</si>
  <si>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</si>
  <si>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</si>
  <si>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</si>
  <si>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</si>
  <si>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</si>
  <si>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</si>
  <si>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</si>
  <si>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</si>
  <si>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</si>
  <si>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</si>
  <si>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</si>
  <si>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</si>
  <si>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</si>
  <si>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</si>
  <si>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</si>
  <si>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</si>
  <si>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</si>
  <si>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</si>
  <si>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</si>
  <si>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</si>
  <si>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</si>
  <si>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</si>
  <si>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</si>
  <si>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</si>
  <si>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</si>
  <si>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</si>
  <si>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</si>
  <si>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</si>
  <si>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</si>
  <si>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</si>
  <si>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</si>
  <si>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</si>
  <si>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</si>
  <si>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</si>
  <si>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</si>
  <si>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</si>
  <si>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</si>
  <si>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</si>
  <si>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</si>
  <si>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</si>
  <si>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</si>
  <si>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</si>
  <si>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</si>
  <si>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</si>
  <si>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</si>
  <si>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</si>
  <si>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</si>
  <si>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</si>
  <si>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</si>
  <si>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</si>
  <si>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</si>
  <si>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</si>
  <si>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</si>
  <si>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</si>
  <si>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</si>
  <si>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</si>
  <si>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</si>
  <si>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</si>
  <si>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</si>
  <si>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</si>
  <si>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</si>
  <si>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</si>
  <si>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</si>
  <si>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</si>
  <si>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</si>
  <si>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</si>
  <si>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</si>
  <si>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</si>
  <si>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</si>
  <si>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</si>
  <si>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</si>
  <si>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</si>
  <si>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</si>
  <si>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</si>
  <si>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</si>
  <si>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</si>
  <si>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</si>
  <si>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</si>
  <si>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</si>
  <si>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</si>
  <si>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</si>
  <si>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</si>
  <si>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</si>
  <si>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</si>
  <si>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</si>
  <si>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</si>
  <si>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</si>
  <si>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</si>
  <si>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</si>
  <si>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</si>
  <si>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</si>
  <si>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</si>
  <si>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</si>
  <si>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</si>
  <si>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</si>
  <si>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</si>
  <si>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</si>
  <si>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</si>
  <si>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</si>
  <si>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</si>
  <si>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</si>
  <si>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</si>
  <si>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</si>
  <si>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</si>
  <si>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</si>
  <si>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</si>
  <si>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</si>
  <si>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</si>
  <si>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</si>
  <si>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</si>
  <si>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</si>
  <si>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</si>
  <si>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</si>
  <si>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</si>
  <si>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</si>
  <si>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</si>
  <si>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</si>
  <si>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</si>
  <si>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</si>
  <si>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</si>
  <si>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</si>
  <si>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</si>
  <si>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</si>
  <si>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</si>
  <si>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</si>
  <si>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</si>
  <si>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</si>
  <si>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</si>
  <si>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</si>
  <si>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</si>
  <si>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</si>
  <si>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</si>
  <si>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</si>
  <si>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</si>
  <si>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</si>
  <si>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</si>
  <si>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</si>
  <si>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</si>
  <si>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</si>
  <si>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</si>
  <si>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</si>
  <si>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</si>
  <si>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</si>
  <si>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</si>
  <si>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</si>
  <si>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</si>
  <si>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</si>
  <si>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</si>
  <si>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</si>
  <si>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</si>
  <si>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</si>
  <si>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</si>
  <si>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</si>
  <si>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</si>
  <si>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</si>
  <si>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</si>
  <si>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</si>
  <si>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</si>
  <si>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</si>
  <si>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</si>
  <si>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</si>
  <si>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</si>
  <si>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</si>
  <si>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</si>
  <si>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</si>
  <si>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</si>
  <si>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</si>
  <si>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</si>
  <si>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</si>
  <si>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</si>
  <si>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</si>
  <si>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</si>
  <si>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</si>
  <si>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</si>
  <si>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</si>
  <si>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</si>
  <si>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</si>
  <si>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</si>
  <si>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</si>
  <si>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</si>
  <si>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</si>
  <si>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</si>
  <si>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</si>
  <si>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</si>
  <si>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</si>
  <si>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</si>
  <si>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</si>
  <si>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</si>
  <si>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</si>
  <si>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</si>
  <si>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</si>
  <si>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</si>
  <si>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</si>
  <si>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</si>
  <si>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</si>
  <si>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</si>
  <si>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</si>
  <si>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</si>
  <si>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</si>
  <si>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</si>
  <si>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</si>
  <si>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</si>
  <si>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</si>
  <si>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</si>
  <si>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</si>
  <si>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</si>
  <si>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</si>
  <si>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</si>
  <si>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</si>
  <si>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</si>
  <si>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</si>
  <si>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</si>
  <si>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</si>
  <si>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</si>
  <si>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</si>
  <si>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</si>
  <si>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</si>
  <si>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</si>
  <si>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</si>
  <si>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</si>
  <si>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</si>
  <si>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</si>
  <si>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</si>
  <si>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</si>
  <si>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</si>
  <si>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</si>
  <si>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</si>
  <si>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</si>
  <si>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</si>
  <si>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</si>
  <si>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</si>
  <si>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</si>
  <si>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</si>
  <si>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</si>
  <si>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</si>
  <si>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</si>
  <si>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</si>
  <si>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</si>
  <si>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</si>
  <si>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</si>
  <si>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</si>
  <si>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</si>
  <si>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</si>
  <si>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</si>
  <si>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</si>
  <si>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</si>
  <si>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</si>
  <si>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</si>
  <si>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</si>
  <si>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</si>
  <si>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</si>
  <si>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</si>
  <si>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</si>
  <si>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</si>
  <si>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</si>
  <si>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</si>
  <si>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</si>
  <si>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</si>
  <si>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</si>
  <si>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</si>
  <si>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</si>
  <si>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</si>
  <si>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</si>
  <si>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</si>
  <si>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</si>
  <si>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</si>
  <si>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</si>
  <si>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</si>
  <si>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</si>
  <si>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</si>
  <si>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</si>
  <si>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</si>
  <si>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</si>
  <si>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</si>
  <si>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</si>
  <si>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</si>
  <si>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</si>
  <si>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</si>
  <si>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</si>
  <si>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</si>
  <si>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</si>
  <si>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</si>
  <si>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</si>
  <si>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</si>
  <si>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</si>
  <si>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</si>
  <si>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</si>
  <si>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</si>
  <si>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</si>
  <si>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</si>
  <si>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</si>
  <si>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</si>
  <si>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</si>
  <si>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</si>
  <si>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</si>
  <si>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</si>
  <si>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</si>
  <si>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</si>
  <si>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</si>
  <si>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</si>
  <si>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</si>
  <si>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</si>
  <si>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</si>
  <si>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</si>
  <si>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</si>
  <si>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</si>
  <si>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</si>
  <si>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</si>
  <si>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</si>
  <si>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</si>
  <si>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</si>
  <si>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</si>
  <si>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</si>
  <si>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</si>
  <si>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</si>
  <si>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</si>
  <si>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</si>
  <si>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</si>
  <si>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</si>
  <si>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</si>
  <si>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</si>
  <si>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</si>
  <si>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</si>
  <si>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</si>
  <si>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</si>
  <si>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</si>
  <si>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</si>
  <si>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</si>
  <si>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</si>
  <si>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</si>
  <si>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</si>
  <si>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</si>
  <si>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</si>
  <si>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</si>
  <si>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</si>
  <si>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</si>
  <si>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</si>
  <si>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</si>
  <si>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</si>
  <si>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</si>
  <si>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</si>
  <si>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</si>
  <si>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</si>
  <si>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</si>
  <si>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</si>
  <si>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</si>
  <si>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</si>
  <si>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</si>
  <si>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</si>
  <si>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</si>
  <si>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</si>
  <si>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</si>
  <si>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</si>
  <si>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</si>
  <si>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</si>
  <si>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</si>
  <si>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</si>
  <si>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</si>
  <si>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</si>
  <si>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</si>
  <si>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</si>
  <si>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</si>
  <si>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</si>
  <si>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</si>
  <si>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</si>
  <si>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</si>
  <si>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</si>
  <si>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</si>
  <si>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</si>
  <si>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</si>
  <si>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</si>
  <si>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</si>
  <si>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</si>
  <si>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</si>
  <si>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</si>
  <si>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</si>
  <si>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</si>
  <si>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</si>
  <si>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</si>
  <si>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</si>
  <si>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</si>
  <si>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</si>
  <si>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</si>
  <si>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</si>
  <si>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</si>
  <si>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</si>
  <si>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</si>
  <si>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</si>
  <si>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</si>
  <si>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</si>
  <si>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</si>
  <si>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</si>
  <si>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</si>
  <si>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</si>
  <si>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</si>
  <si>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</si>
  <si>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</si>
  <si>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</si>
  <si>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</si>
  <si>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</si>
  <si>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</si>
  <si>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</si>
  <si>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</si>
  <si>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</si>
  <si>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</si>
  <si>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</si>
  <si>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</si>
  <si>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</si>
  <si>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</si>
  <si>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</si>
  <si>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</si>
  <si>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</si>
  <si>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</si>
  <si>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</si>
  <si>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</si>
  <si>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</si>
  <si>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</si>
  <si>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</si>
  <si>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</si>
  <si>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</si>
  <si>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</si>
  <si>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</si>
  <si>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</si>
  <si>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</si>
  <si>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</si>
  <si>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</si>
  <si>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</si>
  <si>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</si>
  <si>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</si>
  <si>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</si>
  <si>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</si>
  <si>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</si>
  <si>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</si>
  <si>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</si>
  <si>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</si>
  <si>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</si>
  <si>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</si>
  <si>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</si>
  <si>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</si>
  <si>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</si>
  <si>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</si>
  <si>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</si>
  <si>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</si>
  <si>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</si>
  <si>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</si>
  <si>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</si>
  <si>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</si>
  <si>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</si>
  <si>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</si>
  <si>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</si>
  <si>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</si>
  <si>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</si>
  <si>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</si>
  <si>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</si>
  <si>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</si>
  <si>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</si>
  <si>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</si>
  <si>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</si>
  <si>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</si>
  <si>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</si>
  <si>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</si>
  <si>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</si>
  <si>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</si>
  <si>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</si>
  <si>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</si>
  <si>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</si>
  <si>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</si>
  <si>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</si>
  <si>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</si>
  <si>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</si>
  <si>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</si>
  <si>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</si>
  <si>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</si>
  <si>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</si>
  <si>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</si>
  <si>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</si>
  <si>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</si>
  <si>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</si>
  <si>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</si>
  <si>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</si>
  <si>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</si>
  <si>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</si>
  <si>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</si>
  <si>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</si>
  <si>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</si>
  <si>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</si>
  <si>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</si>
  <si>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</si>
  <si>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</si>
  <si>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</si>
  <si>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</si>
  <si>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</si>
  <si>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</si>
  <si>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</si>
  <si>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</si>
  <si>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</si>
  <si>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</si>
  <si>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</si>
  <si>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</si>
  <si>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</si>
  <si>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</si>
  <si>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</si>
  <si>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</si>
  <si>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</si>
  <si>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</si>
  <si>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</si>
  <si>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</si>
  <si>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</si>
  <si>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</si>
  <si>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</si>
  <si>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</si>
  <si>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</si>
  <si>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</si>
  <si>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</si>
  <si>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</si>
  <si>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</si>
  <si>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</si>
  <si>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</si>
  <si>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</si>
  <si>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</si>
  <si>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</si>
  <si>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</si>
  <si>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</si>
  <si>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</si>
  <si>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</si>
  <si>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</si>
  <si>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</si>
  <si>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</si>
  <si>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</si>
  <si>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</si>
  <si>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</si>
  <si>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</si>
  <si>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</si>
  <si>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</si>
  <si>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</si>
  <si>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</si>
  <si>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</si>
  <si>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</si>
  <si>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</si>
  <si>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</si>
  <si>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</si>
  <si>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</si>
  <si>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</si>
  <si>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</si>
  <si>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</si>
  <si>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</si>
  <si>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</si>
  <si>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</si>
  <si>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</si>
  <si>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</si>
  <si>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</si>
  <si>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</si>
  <si>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</si>
  <si>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</si>
  <si>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</si>
  <si>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</si>
  <si>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</si>
  <si>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</si>
  <si>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</si>
  <si>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</si>
  <si>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</si>
  <si>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</si>
  <si>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</si>
  <si>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</si>
  <si>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</si>
  <si>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</si>
  <si>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</si>
  <si>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</si>
  <si>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</si>
  <si>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</si>
  <si>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</si>
  <si>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</si>
  <si>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</si>
  <si>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</si>
  <si>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</si>
  <si>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</si>
  <si>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</si>
  <si>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</si>
  <si>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</si>
  <si>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</si>
  <si>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</si>
  <si>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</si>
  <si>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</si>
  <si>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</si>
  <si>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</si>
  <si>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</si>
  <si>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</si>
  <si>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</si>
  <si>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</si>
  <si>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</si>
  <si>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</si>
  <si>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</si>
  <si>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</si>
  <si>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</si>
  <si>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</si>
  <si>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</si>
  <si>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</si>
  <si>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</si>
  <si>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</si>
  <si>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</si>
  <si>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</si>
  <si>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</si>
  <si>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</si>
  <si>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</si>
  <si>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</si>
  <si>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</si>
  <si>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</si>
  <si>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</si>
  <si>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</si>
  <si>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</si>
  <si>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</si>
  <si>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</si>
  <si>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</si>
  <si>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</si>
  <si>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</si>
  <si>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</si>
  <si>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</si>
  <si>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</si>
  <si>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</si>
  <si>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</si>
  <si>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</si>
  <si>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</si>
  <si>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</si>
  <si>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</si>
  <si>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</si>
  <si>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</si>
  <si>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</si>
  <si>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</si>
  <si>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</si>
  <si>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</si>
  <si>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</si>
  <si>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</si>
  <si>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</si>
  <si>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</si>
  <si>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</si>
  <si>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</si>
  <si>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</si>
  <si>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</si>
  <si>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</si>
  <si>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</si>
  <si>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</si>
  <si>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</si>
  <si>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</si>
  <si>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</si>
  <si>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</si>
  <si>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</si>
  <si>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</si>
  <si>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</si>
  <si>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</si>
  <si>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</si>
  <si>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</si>
  <si>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</si>
  <si>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</si>
  <si>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</si>
  <si>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</si>
  <si>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</si>
  <si>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</si>
  <si>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</si>
  <si>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</si>
  <si>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</si>
  <si>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</si>
  <si>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</si>
  <si>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</si>
  <si>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</si>
  <si>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</si>
  <si>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</si>
  <si>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</si>
  <si>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</si>
  <si>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</si>
  <si>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</si>
  <si>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</si>
  <si>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</si>
  <si>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</si>
  <si>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</si>
  <si>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</si>
  <si>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</si>
  <si>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</si>
  <si>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</si>
  <si>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</si>
  <si>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</si>
  <si>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</si>
  <si>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</si>
  <si>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</si>
  <si>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</si>
  <si>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</si>
  <si>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</si>
  <si>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</si>
  <si>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</si>
  <si>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</si>
  <si>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</si>
  <si>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</si>
  <si>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</si>
  <si>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</si>
  <si>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</si>
  <si>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</si>
  <si>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</si>
  <si>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</si>
  <si>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</si>
  <si>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</si>
  <si>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</si>
  <si>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</si>
  <si>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</si>
  <si>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</si>
  <si>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</si>
  <si>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</si>
  <si>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</si>
  <si>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</si>
  <si>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</si>
  <si>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</si>
  <si>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</si>
  <si>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</si>
  <si>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</si>
  <si>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</si>
  <si>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</si>
  <si>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</si>
  <si>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</si>
  <si>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</si>
  <si>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</si>
  <si>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</si>
  <si>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</si>
  <si>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</si>
  <si>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</si>
  <si>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</si>
  <si>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</si>
  <si>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</si>
  <si>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</si>
  <si>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</si>
  <si>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</si>
  <si>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</si>
  <si>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</si>
  <si>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</si>
  <si>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</si>
  <si>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</si>
  <si>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</si>
  <si>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</si>
  <si>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</si>
  <si>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</si>
  <si>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</si>
  <si>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</si>
  <si>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</si>
  <si>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</si>
  <si>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</si>
  <si>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</si>
  <si>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</si>
  <si>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</si>
  <si>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</si>
  <si>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</si>
  <si>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</si>
  <si>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</si>
  <si>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</si>
  <si>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</si>
  <si>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</si>
  <si>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</si>
  <si>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</si>
  <si>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</si>
  <si>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</si>
  <si>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</si>
  <si>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</si>
  <si>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</si>
  <si>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</si>
  <si>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</si>
  <si>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</si>
  <si>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</si>
  <si>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</si>
  <si>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</si>
  <si>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</si>
  <si>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</si>
  <si>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</si>
  <si>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</si>
  <si>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</si>
  <si>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</si>
  <si>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</si>
  <si>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</si>
  <si>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</si>
  <si>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</si>
  <si>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</si>
  <si>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</si>
  <si>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</si>
  <si>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</si>
  <si>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</si>
  <si>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</si>
  <si>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</si>
  <si>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</si>
  <si>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</si>
  <si>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</si>
  <si>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</si>
  <si>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</si>
  <si>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</si>
  <si>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</si>
  <si>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</si>
  <si>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</si>
  <si>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</si>
  <si>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</si>
  <si>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</si>
  <si>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</si>
  <si>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</si>
  <si>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</si>
  <si>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</si>
  <si>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</si>
  <si>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</si>
  <si>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</si>
  <si>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</si>
  <si>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</si>
  <si>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</si>
  <si>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</si>
  <si>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</si>
  <si>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</si>
  <si>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</si>
  <si>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</si>
  <si>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</si>
  <si>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</si>
  <si>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</si>
  <si>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</si>
  <si>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</si>
  <si>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</si>
  <si>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</si>
  <si>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</si>
  <si>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</si>
  <si>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</si>
  <si>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</si>
  <si>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</si>
  <si>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</si>
  <si>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</si>
  <si>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</si>
  <si>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</si>
  <si>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</si>
  <si>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</si>
  <si>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</si>
  <si>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</si>
  <si>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</si>
  <si>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</si>
  <si>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</si>
  <si>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</si>
  <si>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</si>
  <si>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</si>
  <si>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</si>
  <si>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</si>
  <si>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</si>
  <si>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</si>
  <si>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</si>
  <si>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</si>
  <si>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</si>
  <si>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</si>
  <si>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</si>
  <si>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</si>
  <si>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</si>
  <si>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</si>
  <si>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</si>
  <si>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</si>
  <si>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</si>
  <si>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</si>
  <si>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</si>
  <si>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</si>
  <si>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</si>
  <si>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</si>
  <si>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</si>
  <si>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</si>
  <si>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</si>
  <si>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</si>
  <si>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</si>
  <si>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</si>
  <si>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</si>
  <si>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</si>
  <si>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</si>
  <si>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</si>
  <si>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</si>
  <si>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</si>
  <si>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</si>
  <si>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</si>
  <si>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</si>
  <si>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</si>
  <si>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</si>
  <si>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</si>
  <si>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</si>
  <si>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</si>
  <si>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</si>
  <si>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</si>
  <si>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</si>
  <si>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</si>
  <si>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</si>
  <si>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</si>
  <si>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</si>
  <si>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</si>
  <si>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</si>
  <si>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</si>
  <si>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</si>
  <si>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</si>
  <si>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</si>
  <si>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</si>
  <si>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</si>
  <si>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</si>
  <si>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</si>
  <si>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</si>
  <si>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</si>
  <si>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</si>
  <si>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</si>
  <si>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</si>
  <si>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</si>
  <si>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</si>
  <si>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</si>
  <si>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</si>
  <si>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</si>
  <si>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</si>
  <si>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</si>
  <si>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</si>
  <si>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</si>
  <si>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</si>
  <si>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</si>
  <si>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</si>
  <si>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</si>
  <si>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</si>
  <si>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</si>
  <si>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</si>
  <si>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</si>
  <si>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</si>
  <si>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</si>
  <si>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</si>
  <si>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</si>
  <si>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</si>
  <si>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</si>
  <si>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</si>
  <si>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</si>
  <si>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</si>
  <si>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</si>
  <si>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</si>
  <si>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</si>
  <si>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</si>
  <si>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</si>
  <si>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</si>
  <si>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</si>
  <si>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</si>
  <si>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</si>
  <si>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</si>
  <si>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</si>
  <si>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</si>
  <si>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</si>
  <si>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</si>
  <si>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</si>
  <si>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</si>
  <si>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</si>
  <si>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</si>
  <si>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</si>
  <si>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</si>
  <si>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</si>
  <si>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</si>
  <si>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</si>
  <si>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</si>
  <si>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</si>
  <si>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</si>
  <si>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</si>
  <si>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</si>
  <si>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</si>
  <si>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</si>
  <si>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</si>
  <si>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</si>
  <si>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</si>
  <si>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</si>
  <si>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</si>
  <si>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</si>
  <si>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</si>
  <si>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</si>
  <si>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</si>
  <si>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</si>
  <si>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</si>
  <si>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</si>
  <si>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</si>
  <si>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</si>
  <si>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</si>
  <si>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</si>
  <si>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</si>
  <si>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</si>
  <si>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</si>
  <si>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</si>
  <si>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</si>
  <si>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</si>
  <si>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</si>
  <si>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</si>
  <si>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</si>
  <si>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</si>
  <si>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</si>
  <si>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</si>
  <si>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</si>
  <si>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</si>
  <si>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</si>
  <si>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</si>
  <si>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</si>
  <si>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</si>
  <si>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</si>
  <si>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</si>
  <si>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</si>
  <si>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</si>
  <si>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</si>
  <si>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</si>
  <si>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</si>
  <si>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</si>
  <si>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</si>
  <si>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</si>
  <si>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</si>
  <si>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</si>
  <si>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</si>
  <si>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</si>
  <si>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</si>
  <si>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</si>
  <si>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</si>
  <si>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</si>
  <si>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</si>
  <si>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</si>
  <si>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</si>
  <si>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</si>
  <si>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</si>
  <si>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</si>
  <si>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</si>
  <si>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</si>
  <si>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</si>
  <si>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</si>
  <si>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</si>
  <si>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</si>
  <si>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</si>
  <si>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</si>
  <si>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</si>
  <si>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</si>
  <si>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</si>
  <si>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</si>
  <si>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</si>
  <si>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</si>
  <si>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</si>
  <si>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</si>
  <si>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</si>
  <si>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</si>
  <si>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</si>
  <si>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</si>
  <si>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</si>
  <si>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</si>
  <si>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</si>
  <si>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</si>
  <si>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</si>
  <si>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</si>
  <si>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</si>
  <si>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</si>
  <si>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</si>
  <si>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</si>
  <si>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</si>
  <si>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</si>
  <si>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</si>
  <si>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</si>
  <si>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</si>
  <si>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</si>
  <si>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</si>
  <si>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</si>
  <si>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</si>
  <si>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</si>
  <si>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</si>
  <si>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</si>
  <si>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</si>
  <si>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</si>
  <si>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</si>
  <si>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</si>
  <si>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</si>
  <si>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</si>
  <si>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</si>
  <si>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</si>
  <si>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</si>
  <si>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</si>
  <si>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</si>
  <si>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</si>
  <si>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</si>
  <si>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</si>
  <si>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</si>
  <si>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</si>
  <si>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</si>
  <si>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</si>
  <si>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</si>
  <si>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</si>
  <si>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</si>
  <si>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</si>
  <si>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</si>
  <si>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</si>
  <si>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</si>
  <si>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</si>
  <si>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</si>
  <si>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</si>
  <si>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</si>
  <si>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</si>
  <si>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</si>
  <si>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</si>
  <si>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</si>
  <si>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</si>
  <si>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</si>
  <si>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</si>
  <si>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</si>
  <si>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</si>
  <si>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</si>
  <si>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</si>
  <si>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</si>
  <si>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</si>
  <si>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</si>
  <si>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</si>
  <si>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</si>
  <si>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</si>
  <si>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</si>
  <si>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</si>
  <si>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</si>
  <si>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</si>
  <si>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</si>
  <si>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</si>
  <si>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</si>
  <si>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</si>
  <si>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</si>
  <si>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</si>
  <si>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</si>
  <si>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</si>
  <si>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</si>
  <si>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</si>
  <si>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</si>
  <si>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</si>
  <si>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</si>
  <si>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</si>
  <si>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</si>
  <si>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</si>
  <si>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</si>
  <si>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</si>
  <si>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</si>
  <si>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</si>
  <si>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</si>
  <si>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</si>
  <si>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</si>
  <si>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</si>
  <si>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</si>
  <si>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</si>
  <si>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</si>
  <si>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</si>
  <si>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</si>
  <si>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</si>
  <si>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</si>
  <si>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</si>
  <si>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</si>
  <si>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</si>
  <si>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</si>
  <si>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</si>
  <si>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</si>
  <si>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</si>
  <si>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</si>
  <si>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</si>
  <si>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</si>
  <si>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</si>
  <si>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</si>
  <si>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</si>
  <si>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</si>
  <si>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</si>
  <si>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</si>
  <si>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</si>
  <si>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</si>
  <si>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</si>
  <si>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</si>
  <si>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</si>
  <si>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</si>
  <si>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</si>
  <si>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</si>
  <si>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</si>
  <si>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</si>
  <si>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</si>
  <si>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</si>
  <si>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</si>
  <si>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</si>
  <si>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</si>
  <si>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</si>
  <si>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</si>
  <si>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</si>
  <si>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</si>
  <si>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</si>
  <si>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</si>
  <si>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</si>
  <si>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</si>
  <si>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</si>
  <si>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</si>
  <si>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</si>
  <si>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</si>
  <si>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</si>
  <si>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</si>
  <si>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</si>
  <si>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</si>
  <si>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</si>
  <si>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</si>
  <si>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</si>
  <si>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</si>
  <si>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</si>
  <si>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</si>
  <si>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</si>
  <si>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</si>
  <si>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</si>
  <si>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</si>
  <si>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</si>
  <si>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</si>
  <si>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</si>
  <si>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</si>
  <si>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</si>
  <si>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</si>
  <si>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</si>
  <si>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</si>
  <si>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</si>
  <si>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</si>
  <si>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</si>
  <si>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</si>
  <si>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</si>
  <si>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</si>
  <si>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</si>
  <si>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</si>
  <si>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</si>
  <si>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</si>
  <si>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</si>
  <si>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</si>
  <si>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</si>
  <si>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</si>
  <si>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</si>
  <si>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</si>
  <si>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</si>
  <si>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</si>
  <si>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</si>
  <si>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</si>
  <si>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</si>
  <si>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</si>
  <si>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</si>
  <si>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</si>
  <si>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</si>
  <si>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</si>
  <si>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</si>
  <si>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</si>
  <si>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</si>
  <si>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</si>
  <si>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</si>
  <si>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</si>
  <si>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</si>
  <si>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</si>
  <si>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</si>
  <si>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</si>
  <si>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</si>
  <si>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</si>
  <si>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</si>
  <si>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</si>
  <si>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</si>
  <si>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</si>
  <si>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</si>
  <si>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</si>
  <si>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</si>
  <si>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</si>
  <si>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</si>
  <si>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</si>
  <si>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</si>
  <si>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</si>
  <si>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</si>
  <si>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</si>
  <si>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</si>
  <si>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</si>
  <si>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</si>
  <si>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</si>
  <si>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</si>
  <si>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</si>
  <si>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</si>
  <si>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</si>
  <si>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</si>
  <si>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</si>
  <si>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</si>
  <si>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</si>
  <si>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</si>
  <si>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</si>
  <si>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</si>
  <si>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</si>
  <si>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</si>
  <si>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</si>
  <si>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</si>
  <si>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</si>
  <si>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</si>
  <si>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</si>
  <si>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</si>
  <si>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</si>
  <si>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</si>
  <si>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</si>
  <si>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</si>
  <si>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</si>
  <si>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</si>
  <si>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</si>
  <si>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</si>
  <si>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</si>
  <si>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</si>
  <si>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</si>
  <si>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</si>
  <si>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</si>
  <si>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</si>
  <si>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</si>
  <si>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</si>
  <si>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</si>
  <si>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</si>
  <si>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</si>
  <si>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</si>
  <si>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</si>
  <si>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</si>
  <si>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</si>
  <si>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</si>
  <si>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</si>
  <si>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</si>
  <si>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</si>
  <si>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</si>
  <si>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</si>
  <si>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</si>
  <si>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</si>
  <si>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</si>
  <si>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</si>
  <si>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</si>
  <si>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</si>
  <si>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</si>
  <si>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</si>
  <si>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</si>
  <si>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</si>
  <si>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</si>
  <si>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</si>
  <si>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</si>
  <si>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</si>
  <si>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</si>
  <si>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</si>
  <si>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</si>
  <si>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</si>
  <si>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</si>
  <si>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</si>
  <si>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</si>
  <si>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</si>
  <si>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</si>
  <si>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</si>
  <si>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</si>
  <si>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</si>
  <si>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</si>
  <si>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</si>
  <si>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</si>
  <si>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</si>
  <si>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</si>
  <si>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</si>
  <si>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</si>
  <si>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</si>
  <si>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</si>
  <si>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</si>
  <si>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</si>
  <si>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</si>
  <si>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</si>
  <si>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</si>
  <si>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</si>
  <si>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</si>
  <si>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</si>
  <si>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</si>
  <si>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</si>
  <si>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</si>
  <si>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</si>
  <si>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</si>
  <si>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</si>
  <si>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</si>
  <si>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</si>
  <si>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</si>
  <si>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</si>
  <si>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</si>
  <si>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</si>
  <si>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</si>
  <si>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</si>
  <si>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</si>
  <si>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</si>
  <si>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</si>
  <si>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</si>
  <si>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</si>
  <si>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</si>
  <si>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</si>
  <si>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</si>
  <si>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</si>
  <si>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</si>
  <si>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</si>
  <si>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</si>
  <si>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</si>
  <si>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</si>
  <si>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</si>
  <si>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</si>
  <si>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</si>
  <si>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</si>
  <si>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</si>
  <si>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</si>
  <si>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</si>
  <si>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</si>
  <si>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</si>
  <si>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</si>
  <si>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</si>
  <si>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</si>
  <si>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</si>
  <si>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</si>
  <si>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</si>
  <si>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</si>
  <si>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</si>
  <si>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</si>
  <si>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</si>
  <si>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</si>
  <si>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</si>
  <si>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</si>
  <si>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</si>
  <si>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</si>
  <si>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</si>
  <si>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</si>
  <si>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</si>
  <si>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</si>
  <si>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</si>
  <si>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</si>
  <si>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</si>
  <si>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</si>
  <si>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</si>
  <si>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</si>
  <si>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</si>
  <si>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</si>
  <si>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</si>
  <si>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</si>
  <si>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</si>
  <si>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</si>
  <si>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</si>
  <si>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</si>
  <si>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</si>
  <si>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</si>
  <si>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</si>
  <si>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</si>
  <si>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</si>
  <si>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</si>
  <si>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</si>
  <si>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</si>
  <si>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</si>
  <si>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</si>
  <si>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</si>
  <si>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</si>
  <si>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</si>
  <si>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</si>
  <si>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</si>
  <si>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</si>
  <si>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</si>
  <si>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</si>
  <si>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</si>
  <si>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</si>
  <si>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</si>
  <si>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</si>
  <si>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</si>
  <si>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</si>
  <si>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</si>
  <si>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</si>
  <si>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</si>
  <si>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</si>
  <si>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</si>
  <si>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</si>
  <si>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</si>
  <si>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</si>
  <si>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</si>
  <si>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</si>
  <si>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</si>
  <si>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</si>
  <si>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</si>
  <si>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</si>
  <si>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</si>
  <si>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</si>
  <si>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</si>
  <si>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</si>
  <si>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</si>
  <si>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</si>
  <si>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</si>
  <si>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</si>
  <si>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</si>
  <si>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</si>
  <si>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</si>
  <si>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</si>
  <si>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</si>
  <si>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</si>
  <si>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</si>
  <si>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</si>
  <si>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</si>
  <si>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</si>
  <si>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</si>
  <si>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</si>
  <si>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</si>
  <si>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</si>
  <si>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</si>
  <si>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</si>
  <si>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</si>
  <si>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</si>
  <si>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</si>
  <si>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</si>
  <si>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</si>
  <si>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</si>
  <si>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</si>
  <si>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</si>
  <si>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</si>
  <si>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</si>
  <si>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</si>
  <si>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</si>
  <si>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</si>
  <si>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</si>
  <si>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</si>
  <si>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</si>
  <si>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</si>
  <si>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</si>
  <si>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</si>
  <si>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</si>
  <si>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</si>
  <si>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</si>
  <si>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</si>
  <si>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</si>
  <si>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</si>
  <si>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</si>
  <si>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</si>
  <si>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</si>
  <si>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</si>
  <si>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</si>
  <si>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</si>
  <si>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</si>
  <si>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</si>
  <si>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</si>
  <si>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</si>
  <si>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</si>
  <si>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</si>
  <si>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</si>
  <si>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</si>
  <si>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</si>
  <si>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</si>
  <si>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</si>
  <si>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</si>
  <si>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</si>
  <si>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</si>
  <si>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</si>
  <si>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</si>
  <si>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</si>
  <si>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</si>
  <si>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</si>
  <si>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</si>
  <si>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</si>
  <si>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</si>
  <si>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</si>
  <si>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</si>
  <si>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</si>
  <si>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</si>
  <si>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</si>
  <si>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</si>
  <si>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</si>
  <si>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</si>
  <si>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</si>
  <si>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</si>
  <si>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</si>
  <si>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</si>
  <si>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</si>
  <si>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</si>
  <si>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</si>
  <si>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</si>
  <si>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</si>
  <si>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</si>
  <si>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</si>
  <si>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</si>
  <si>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</si>
  <si>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</si>
  <si>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</si>
  <si>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</si>
  <si>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</si>
  <si>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</si>
  <si>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</si>
  <si>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</si>
  <si>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</si>
  <si>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</si>
  <si>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</si>
  <si>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</si>
  <si>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</si>
  <si>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</si>
  <si>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</si>
  <si>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</si>
  <si>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</si>
  <si>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</si>
  <si>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</si>
  <si>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</si>
  <si>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</si>
  <si>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</si>
  <si>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</si>
  <si>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</si>
  <si>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</si>
  <si>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</si>
  <si>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</si>
  <si>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</si>
  <si>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</si>
  <si>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</si>
  <si>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</si>
  <si>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</si>
  <si>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</si>
  <si>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</si>
  <si>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</si>
  <si>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</si>
  <si>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</si>
  <si>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</si>
  <si>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</si>
  <si>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</si>
  <si>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</si>
  <si>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</si>
  <si>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</si>
  <si>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</si>
  <si>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</si>
  <si>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</si>
  <si>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</si>
  <si>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</si>
  <si>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</si>
  <si>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</si>
  <si>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</si>
  <si>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</si>
  <si>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</si>
  <si>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</si>
  <si>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</si>
  <si>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</si>
  <si>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</si>
  <si>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</si>
  <si>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</si>
  <si>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</si>
  <si>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</si>
  <si>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</si>
  <si>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</si>
  <si>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</si>
  <si>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</si>
  <si>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</si>
  <si>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</si>
  <si>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</si>
  <si>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</si>
  <si>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</si>
  <si>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</si>
  <si>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</si>
  <si>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</si>
  <si>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</si>
  <si>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</si>
  <si>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</si>
  <si>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</si>
  <si>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</si>
  <si>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</si>
  <si>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</si>
  <si>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</si>
  <si>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</si>
  <si>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</si>
  <si>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</si>
  <si>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</si>
  <si>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</si>
  <si>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</si>
  <si>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</si>
  <si>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</si>
  <si>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</si>
  <si>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</si>
  <si>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</si>
  <si>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</si>
  <si>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</si>
  <si>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</si>
  <si>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</si>
  <si>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</si>
  <si>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</si>
  <si>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</si>
  <si>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</si>
  <si>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</si>
  <si>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</si>
  <si>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</si>
  <si>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</si>
  <si>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</si>
  <si>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</si>
  <si>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</si>
  <si>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</si>
  <si>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</si>
  <si>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</si>
  <si>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</si>
  <si>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</si>
  <si>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</si>
  <si>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</si>
  <si>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</si>
  <si>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</si>
  <si>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</si>
  <si>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</si>
  <si>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</si>
  <si>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</si>
  <si>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</si>
  <si>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</si>
  <si>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</si>
  <si>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</si>
  <si>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</si>
  <si>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</si>
  <si>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</si>
  <si>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</si>
  <si>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</si>
  <si>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</si>
  <si>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</si>
  <si>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</si>
  <si>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</si>
  <si>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</si>
  <si>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</si>
  <si>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</si>
  <si>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</si>
  <si>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</si>
  <si>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</si>
  <si>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</si>
  <si>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</si>
  <si>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</si>
  <si>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</si>
  <si>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</si>
  <si>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</si>
  <si>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</si>
  <si>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</si>
  <si>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</si>
  <si>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</si>
  <si>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</si>
  <si>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</si>
  <si>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</si>
  <si>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</si>
  <si>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</si>
  <si>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</si>
  <si>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</si>
  <si>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</si>
  <si>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</si>
  <si>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</si>
  <si>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</si>
  <si>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</si>
  <si>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</si>
  <si>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</si>
  <si>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</si>
  <si>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</si>
  <si>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</si>
  <si>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</si>
  <si>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</si>
  <si>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</si>
  <si>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</si>
  <si>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</si>
  <si>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</si>
  <si>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</si>
  <si>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</si>
  <si>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</si>
  <si>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</si>
  <si>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</si>
  <si>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</si>
  <si>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</si>
  <si>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</si>
  <si>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</si>
  <si>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</si>
  <si>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</si>
  <si>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</si>
  <si>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</si>
  <si>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</si>
  <si>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</si>
  <si>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</si>
  <si>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</si>
  <si>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</si>
  <si>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</si>
  <si>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</si>
  <si>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</si>
  <si>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</si>
  <si>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</si>
  <si>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</si>
  <si>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</si>
  <si>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</si>
  <si>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</si>
  <si>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</si>
  <si>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</si>
  <si>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</si>
  <si>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</si>
  <si>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</si>
  <si>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</si>
  <si>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</si>
  <si>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</si>
  <si>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</si>
  <si>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</si>
  <si>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</si>
  <si>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</si>
  <si>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</si>
  <si>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</si>
  <si>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</si>
  <si>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</si>
  <si>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</si>
  <si>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</si>
  <si>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</si>
  <si>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</si>
  <si>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</si>
  <si>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</si>
  <si>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</si>
  <si>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</si>
  <si>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</si>
  <si>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</si>
  <si>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</si>
  <si>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</si>
  <si>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</si>
  <si>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</si>
  <si>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</si>
  <si>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</si>
  <si>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</si>
  <si>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</si>
  <si>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</si>
  <si>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</si>
  <si>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</si>
  <si>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</si>
  <si>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</si>
  <si>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</si>
  <si>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</si>
  <si>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</si>
  <si>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</si>
  <si>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</si>
  <si>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</si>
  <si>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</si>
  <si>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</si>
  <si>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</si>
  <si>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</si>
  <si>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</si>
  <si>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</si>
  <si>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</si>
  <si>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</si>
  <si>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</si>
  <si>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</si>
  <si>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</si>
  <si>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</si>
  <si>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</si>
  <si>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</si>
  <si>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</si>
  <si>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</si>
  <si>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</si>
  <si>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</si>
  <si>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</si>
  <si>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</si>
  <si>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</si>
  <si>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</si>
  <si>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</si>
  <si>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</si>
  <si>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</si>
  <si>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</si>
  <si>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</si>
  <si>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</si>
  <si>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</si>
  <si>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</si>
  <si>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</si>
  <si>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</si>
  <si>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</si>
  <si>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</si>
  <si>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</si>
  <si>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</si>
  <si>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</si>
  <si>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</si>
  <si>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</si>
  <si>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</si>
  <si>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</si>
  <si>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</si>
  <si>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</si>
  <si>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</si>
  <si>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</si>
  <si>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</si>
  <si>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</si>
  <si>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</si>
  <si>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</si>
  <si>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</si>
  <si>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</si>
  <si>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</si>
  <si>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</si>
  <si>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</si>
  <si>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</si>
  <si>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</si>
  <si>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</si>
  <si>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</si>
  <si>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</si>
  <si>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</si>
  <si>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</si>
  <si>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</si>
  <si>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</si>
  <si>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</si>
  <si>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</si>
  <si>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</si>
  <si>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</si>
  <si>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</si>
  <si>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</si>
  <si>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</si>
  <si>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</si>
  <si>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</si>
  <si>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</si>
  <si>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</si>
  <si>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</si>
  <si>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</si>
  <si>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</si>
  <si>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</si>
  <si>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</si>
  <si>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</si>
  <si>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</si>
  <si>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</si>
  <si>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</si>
  <si>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</si>
  <si>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</si>
  <si>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</si>
  <si>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</si>
  <si>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</si>
  <si>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</si>
  <si>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</si>
  <si>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</si>
  <si>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</si>
  <si>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</si>
  <si>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</si>
  <si>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</si>
  <si>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</si>
  <si>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</si>
  <si>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</si>
  <si>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</si>
  <si>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</si>
  <si>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</si>
  <si>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</si>
  <si>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</si>
  <si>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</si>
  <si>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</si>
  <si>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</si>
  <si>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</si>
  <si>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</si>
  <si>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</si>
  <si>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</si>
  <si>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</si>
  <si>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</si>
  <si>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</si>
  <si>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</si>
  <si>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</si>
  <si>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</si>
  <si>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</si>
  <si>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</si>
  <si>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</si>
  <si>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</si>
  <si>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</si>
  <si>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</si>
  <si>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</si>
  <si>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</si>
  <si>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</si>
  <si>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</si>
  <si>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</si>
  <si>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</si>
  <si>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</si>
  <si>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</si>
  <si>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</si>
  <si>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</si>
  <si>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</si>
  <si>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</si>
  <si>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</si>
  <si>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</si>
  <si>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</si>
  <si>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</si>
  <si>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</si>
  <si>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</si>
  <si>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</si>
  <si>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</si>
  <si>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</si>
  <si>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</si>
  <si>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</si>
  <si>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</si>
  <si>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</si>
  <si>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</si>
  <si>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</si>
  <si>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</si>
  <si>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</si>
  <si>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</si>
  <si>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</si>
  <si>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</si>
  <si>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</si>
  <si>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</si>
  <si>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</si>
  <si>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</si>
  <si>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</si>
  <si>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</si>
  <si>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</si>
  <si>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</si>
  <si>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</si>
  <si>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</si>
  <si>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</si>
  <si>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</si>
  <si>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</si>
  <si>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</si>
  <si>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</si>
  <si>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</si>
  <si>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</si>
  <si>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</si>
  <si>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</si>
  <si>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</si>
  <si>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</si>
  <si>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</si>
  <si>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</si>
  <si>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</si>
  <si>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</si>
  <si>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</si>
  <si>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</si>
  <si>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</si>
  <si>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</si>
  <si>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</si>
  <si>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</si>
  <si>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</si>
  <si>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</si>
  <si>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</si>
  <si>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</si>
  <si>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</si>
  <si>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</si>
  <si>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</si>
  <si>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</si>
  <si>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</si>
  <si>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</si>
  <si>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</si>
  <si>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</si>
  <si>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</si>
  <si>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</si>
  <si>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</si>
  <si>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</si>
  <si>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</si>
  <si>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</si>
  <si>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</si>
  <si>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</si>
  <si>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</si>
  <si>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</si>
  <si>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</si>
  <si>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</si>
  <si>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</si>
  <si>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</si>
  <si>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</si>
  <si>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</si>
  <si>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</si>
  <si>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</si>
  <si>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</si>
  <si>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</si>
  <si>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</si>
  <si>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</si>
  <si>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</si>
  <si>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</si>
  <si>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</si>
  <si>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</si>
  <si>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</si>
  <si>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</si>
  <si>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</si>
  <si>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</si>
  <si>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</si>
  <si>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</si>
  <si>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</si>
  <si>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</si>
  <si>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</si>
  <si>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</si>
  <si>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</si>
  <si>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</si>
  <si>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</si>
  <si>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</si>
  <si>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</si>
  <si>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</si>
  <si>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</si>
  <si>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</si>
  <si>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</si>
  <si>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</si>
  <si>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</si>
  <si>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</si>
  <si>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</si>
  <si>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</si>
  <si>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</si>
  <si>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</si>
  <si>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</si>
  <si>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</si>
  <si>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</si>
  <si>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</si>
  <si>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</si>
  <si>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</si>
  <si>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</si>
  <si>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</si>
  <si>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</si>
  <si>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</si>
  <si>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</si>
  <si>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</si>
  <si>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</si>
  <si>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</si>
  <si>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</si>
  <si>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</si>
  <si>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</si>
  <si>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</si>
  <si>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</si>
  <si>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</si>
  <si>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</si>
  <si>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</si>
  <si>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</si>
  <si>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</si>
  <si>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</si>
  <si>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</si>
  <si>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</si>
  <si>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</si>
  <si>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</si>
  <si>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</si>
  <si>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</si>
  <si>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</si>
  <si>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</si>
  <si>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</si>
  <si>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</si>
  <si>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</si>
  <si>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</si>
  <si>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</si>
  <si>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</si>
  <si>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</si>
  <si>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</si>
  <si>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</si>
  <si>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</si>
  <si>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</si>
  <si>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</si>
  <si>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</si>
  <si>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</si>
  <si>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</si>
  <si>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</si>
  <si>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</si>
  <si>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</si>
  <si>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</si>
  <si>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</si>
  <si>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</si>
  <si>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</si>
  <si>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</si>
  <si>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</si>
  <si>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</si>
  <si>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</si>
  <si>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</si>
  <si>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</si>
  <si>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</si>
  <si>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</si>
  <si>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</si>
  <si>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</si>
  <si>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</si>
  <si>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</si>
  <si>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</si>
  <si>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</si>
  <si>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</si>
  <si>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</si>
  <si>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</si>
  <si>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</si>
  <si>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</si>
  <si>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</si>
  <si>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</si>
  <si>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</si>
  <si>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</si>
  <si>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</si>
  <si>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</si>
  <si>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</si>
  <si>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</si>
  <si>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</si>
  <si>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</si>
  <si>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</si>
  <si>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</si>
  <si>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</si>
  <si>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</si>
  <si>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</si>
  <si>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</si>
  <si>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</si>
  <si>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</si>
  <si>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</si>
  <si>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</si>
  <si>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</si>
  <si>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</si>
  <si>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</si>
  <si>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</si>
  <si>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</si>
  <si>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</si>
  <si>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</si>
  <si>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</si>
  <si>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</si>
  <si>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</si>
  <si>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</si>
  <si>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</si>
  <si>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</si>
  <si>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</si>
  <si>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</si>
  <si>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</si>
  <si>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</si>
  <si>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</si>
  <si>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</si>
  <si>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</si>
  <si>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</si>
  <si>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</si>
  <si>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</si>
  <si>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</si>
  <si>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</si>
  <si>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</si>
  <si>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</si>
  <si>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</si>
  <si>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</si>
  <si>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</si>
  <si>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</si>
  <si>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</si>
  <si>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</si>
  <si>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</si>
  <si>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</si>
  <si>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</si>
  <si>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</si>
  <si>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</si>
  <si>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</si>
  <si>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</si>
  <si>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</si>
  <si>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</si>
  <si>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</si>
  <si>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</si>
  <si>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</si>
  <si>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</si>
  <si>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</si>
  <si>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</si>
  <si>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</si>
  <si>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</si>
  <si>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</si>
  <si>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</si>
  <si>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</si>
  <si>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</si>
  <si>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</si>
  <si>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</si>
  <si>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</si>
  <si>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</si>
  <si>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</si>
  <si>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</si>
  <si>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</si>
  <si>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</si>
  <si>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</si>
  <si>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</si>
  <si>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</si>
  <si>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</si>
  <si>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</si>
  <si>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</si>
  <si>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</si>
  <si>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</si>
  <si>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</si>
  <si>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</si>
  <si>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</si>
  <si>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</si>
  <si>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</si>
  <si>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</si>
  <si>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</si>
  <si>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</si>
  <si>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</si>
  <si>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</si>
  <si>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</si>
  <si>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</si>
  <si>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</si>
  <si>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</si>
  <si>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</si>
  <si>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</si>
  <si>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</si>
  <si>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</si>
  <si>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</si>
  <si>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</si>
  <si>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</si>
  <si>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</si>
  <si>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</si>
  <si>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</si>
  <si>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</si>
  <si>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</si>
  <si>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</si>
  <si>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</si>
  <si>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</si>
  <si>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</si>
  <si>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</si>
  <si>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</si>
  <si>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</si>
  <si>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</si>
  <si>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</si>
  <si>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</si>
  <si>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</si>
  <si>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</si>
  <si>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</si>
  <si>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</si>
  <si>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</si>
  <si>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</si>
  <si>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</si>
  <si>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</si>
  <si>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</si>
  <si>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</si>
  <si>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</si>
  <si>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</si>
  <si>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</si>
  <si>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</si>
  <si>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</si>
  <si>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</si>
  <si>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</si>
  <si>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</si>
  <si>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</si>
  <si>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</si>
  <si>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</si>
  <si>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</si>
  <si>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</si>
  <si>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</si>
  <si>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</si>
  <si>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</si>
  <si>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</si>
  <si>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</si>
  <si>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</si>
  <si>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</si>
  <si>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</si>
  <si>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</si>
  <si>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</si>
  <si>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</si>
  <si>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</si>
  <si>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</si>
  <si>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</si>
  <si>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</si>
  <si>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</si>
  <si>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</si>
  <si>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</si>
  <si>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</si>
  <si>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</si>
  <si>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</si>
  <si>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</si>
  <si>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</si>
  <si>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</si>
  <si>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</si>
  <si>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</si>
  <si>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</si>
  <si>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</si>
  <si>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</si>
  <si>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</si>
  <si>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</si>
  <si>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</si>
  <si>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</si>
  <si>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</si>
  <si>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</si>
  <si>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</si>
  <si>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</si>
  <si>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</si>
  <si>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</si>
  <si>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</si>
  <si>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</si>
  <si>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</si>
  <si>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</si>
  <si>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</si>
  <si>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</si>
  <si>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</si>
  <si>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</si>
  <si>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</si>
  <si>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</si>
  <si>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</si>
  <si>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</si>
  <si>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</si>
  <si>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</si>
  <si>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</si>
  <si>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</si>
  <si>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</si>
  <si>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</si>
  <si>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</si>
  <si>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</si>
  <si>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</si>
  <si>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</si>
  <si>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</si>
  <si>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</si>
  <si>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</si>
  <si>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</si>
  <si>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</si>
  <si>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</si>
  <si>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</si>
  <si>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</si>
  <si>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</si>
  <si>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</si>
  <si>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</si>
  <si>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</si>
  <si>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</si>
  <si>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</si>
  <si>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</si>
  <si>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</si>
  <si>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</si>
  <si>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</si>
  <si>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</si>
  <si>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</si>
  <si>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</si>
  <si>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</si>
  <si>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</si>
  <si>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</si>
  <si>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</si>
  <si>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</si>
  <si>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</si>
  <si>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</si>
  <si>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</si>
  <si>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</si>
  <si>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</si>
  <si>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</si>
  <si>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</si>
  <si>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</si>
  <si>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</si>
  <si>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</si>
  <si>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</si>
  <si>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</si>
  <si>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</si>
  <si>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</si>
  <si>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</si>
  <si>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</si>
  <si>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</si>
  <si>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</si>
  <si>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</si>
  <si>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</si>
  <si>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</si>
  <si>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</si>
  <si>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</si>
  <si>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</si>
  <si>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</si>
  <si>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</si>
  <si>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</si>
  <si>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</si>
  <si>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</si>
  <si>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</si>
  <si>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</si>
  <si>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</si>
  <si>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</si>
  <si>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</si>
  <si>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</si>
  <si>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</si>
  <si>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</si>
  <si>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</si>
  <si>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</si>
  <si>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</si>
  <si>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</si>
  <si>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</si>
  <si>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</si>
  <si>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</si>
  <si>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</si>
  <si>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</si>
  <si>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</si>
  <si>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</si>
  <si>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</si>
  <si>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</si>
  <si>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</si>
  <si>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</si>
  <si>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</si>
  <si>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</si>
  <si>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</si>
  <si>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</si>
  <si>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</si>
  <si>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</si>
  <si>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</si>
  <si>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</si>
  <si>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</si>
  <si>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</si>
  <si>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</si>
  <si>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</si>
  <si>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</si>
  <si>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</si>
  <si>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</si>
  <si>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</si>
  <si>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</si>
  <si>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</si>
  <si>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</si>
  <si>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</si>
  <si>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</si>
  <si>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</si>
  <si>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</si>
  <si>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</si>
  <si>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</si>
  <si>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</si>
  <si>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</si>
  <si>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</si>
  <si>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</si>
  <si>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</si>
  <si>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</si>
  <si>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</si>
  <si>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</si>
  <si>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</si>
  <si>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</si>
  <si>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</si>
  <si>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</si>
  <si>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</si>
  <si>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</si>
  <si>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</si>
  <si>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</si>
  <si>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</si>
  <si>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</si>
  <si>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</si>
  <si>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</si>
  <si>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</si>
  <si>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</si>
  <si>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</si>
  <si>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</si>
  <si>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</si>
  <si>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</si>
  <si>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</si>
  <si>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</si>
  <si>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</si>
  <si>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</si>
  <si>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</si>
  <si>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</si>
  <si>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</si>
  <si>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</si>
  <si>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</si>
  <si>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</si>
  <si>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</si>
  <si>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</si>
  <si>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</si>
  <si>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</si>
  <si>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</si>
  <si>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</si>
  <si>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</si>
  <si>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</si>
  <si>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</si>
  <si>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</si>
  <si>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</si>
  <si>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</si>
  <si>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</si>
  <si>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</si>
  <si>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</si>
  <si>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</si>
  <si>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</si>
  <si>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</si>
  <si>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</si>
  <si>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</si>
  <si>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</si>
  <si>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</si>
  <si>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</si>
  <si>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</si>
  <si>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</si>
  <si>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</si>
  <si>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</si>
  <si>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</si>
  <si>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</si>
  <si>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</si>
  <si>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</si>
  <si>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</si>
  <si>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</si>
  <si>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</si>
  <si>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</si>
  <si>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</si>
  <si>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</si>
  <si>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</si>
  <si>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</si>
  <si>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</si>
  <si>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</si>
  <si>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</si>
  <si>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</si>
  <si>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</si>
  <si>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</si>
  <si>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</si>
  <si>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</si>
  <si>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</si>
  <si>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</si>
  <si>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</si>
  <si>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</si>
  <si>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</si>
  <si>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</si>
  <si>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</si>
  <si>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</si>
  <si>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</si>
  <si>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</si>
  <si>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</si>
  <si>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</si>
  <si>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</si>
  <si>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</si>
  <si>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</si>
  <si>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</si>
  <si>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</si>
  <si>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</si>
  <si>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</si>
  <si>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</si>
  <si>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</si>
  <si>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</si>
  <si>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</si>
  <si>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</si>
  <si>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</si>
  <si>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</si>
  <si>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</si>
  <si>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</si>
  <si>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</si>
  <si>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</si>
  <si>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</si>
  <si>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</si>
  <si>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</si>
  <si>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</si>
  <si>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</si>
  <si>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</si>
  <si>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</si>
  <si>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</si>
  <si>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</si>
  <si>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</si>
  <si>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</si>
  <si>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</si>
  <si>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</si>
  <si>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</si>
  <si>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</si>
  <si>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</si>
  <si>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</si>
  <si>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</si>
  <si>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</si>
  <si>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</si>
  <si>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</si>
  <si>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</si>
  <si>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</si>
  <si>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</si>
  <si>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</si>
  <si>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</si>
  <si>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</si>
  <si>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</si>
  <si>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</si>
  <si>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</si>
  <si>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</si>
  <si>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</si>
  <si>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</si>
  <si>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</si>
  <si>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</si>
  <si>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</si>
  <si>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</si>
  <si>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</si>
  <si>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</si>
  <si>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</si>
  <si>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</si>
  <si>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</si>
  <si>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</si>
  <si>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</si>
  <si>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</si>
  <si>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</si>
  <si>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</si>
  <si>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</si>
  <si>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</si>
  <si>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</si>
  <si>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</si>
  <si>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</si>
  <si>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</si>
  <si>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</si>
  <si>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</si>
  <si>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</si>
  <si>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</si>
  <si>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</si>
  <si>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</si>
  <si>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</si>
  <si>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</si>
  <si>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</si>
  <si>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</si>
  <si>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</si>
  <si>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</si>
  <si>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</si>
  <si>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</si>
  <si>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</si>
  <si>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</si>
  <si>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</si>
  <si>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</si>
  <si>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</si>
  <si>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</si>
  <si>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</si>
  <si>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</si>
  <si>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</si>
  <si>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</si>
  <si>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</si>
  <si>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</si>
  <si>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</si>
  <si>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</si>
  <si>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</si>
  <si>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</si>
  <si>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</si>
  <si>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</si>
  <si>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</si>
  <si>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</si>
  <si>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</si>
  <si>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</si>
  <si>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</si>
  <si>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</si>
  <si>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</si>
  <si>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</si>
  <si>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</si>
  <si>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</si>
  <si>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</si>
  <si>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</si>
  <si>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</si>
  <si>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</si>
  <si>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</si>
  <si>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</si>
  <si>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</si>
  <si>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</si>
  <si>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</si>
  <si>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</si>
  <si>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</si>
  <si>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</si>
  <si>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</si>
  <si>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</si>
  <si>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</si>
  <si>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</si>
  <si>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</si>
  <si>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</si>
  <si>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</si>
  <si>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</si>
  <si>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</si>
  <si>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</si>
  <si>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</si>
  <si>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</si>
  <si>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</si>
  <si>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</si>
  <si>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</si>
  <si>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</si>
  <si>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</si>
  <si>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</si>
  <si>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</si>
  <si>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</si>
  <si>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</si>
  <si>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</si>
  <si>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</si>
  <si>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</si>
  <si>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</si>
  <si>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</si>
  <si>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</si>
  <si>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</si>
  <si>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</si>
  <si>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</si>
  <si>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</si>
  <si>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</si>
  <si>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</si>
  <si>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</si>
  <si>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</si>
  <si>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</si>
  <si>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</si>
  <si>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</si>
  <si>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</si>
  <si>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</si>
  <si>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</si>
  <si>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</si>
  <si>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</si>
  <si>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</si>
  <si>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</si>
  <si>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</si>
  <si>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</si>
  <si>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</si>
  <si>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</si>
  <si>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</si>
  <si>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</si>
  <si>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</si>
  <si>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</si>
  <si>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</si>
  <si>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</si>
  <si>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</si>
  <si>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</si>
  <si>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</si>
  <si>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</si>
  <si>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</si>
  <si>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</si>
  <si>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</si>
  <si>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</si>
  <si>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</si>
  <si>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</si>
  <si>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</si>
  <si>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</si>
  <si>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</si>
  <si>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</si>
  <si>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</si>
  <si>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</si>
  <si>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</si>
  <si>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</si>
  <si>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</si>
  <si>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</si>
  <si>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</si>
  <si>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</si>
  <si>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</si>
  <si>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</si>
  <si>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</si>
  <si>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</si>
  <si>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</si>
  <si>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</si>
  <si>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</si>
  <si>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</si>
  <si>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</si>
  <si>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</si>
  <si>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</si>
  <si>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</si>
  <si>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</si>
  <si>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</si>
  <si>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</si>
  <si>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</si>
  <si>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</si>
  <si>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</si>
  <si>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</si>
  <si>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</si>
  <si>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</si>
  <si>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</si>
  <si>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</si>
  <si>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</si>
  <si>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</si>
  <si>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</si>
  <si>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</si>
  <si>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</si>
  <si>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</si>
  <si>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</si>
  <si>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</si>
  <si>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</si>
  <si>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</si>
  <si>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</si>
  <si>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</si>
  <si>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</si>
  <si>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</si>
  <si>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</si>
  <si>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</si>
  <si>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</si>
  <si>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</si>
  <si>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</si>
  <si>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</si>
  <si>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</si>
  <si>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</si>
  <si>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</si>
  <si>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</si>
  <si>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</si>
  <si>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</si>
  <si>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</si>
  <si>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</si>
  <si>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</si>
  <si>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</si>
  <si>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</si>
  <si>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</si>
  <si>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</si>
  <si>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</si>
  <si>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</si>
  <si>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</si>
  <si>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</si>
  <si>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</si>
  <si>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</si>
  <si>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</si>
  <si>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</si>
  <si>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</si>
  <si>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</si>
  <si>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</si>
  <si>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</si>
  <si>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</si>
  <si>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</si>
  <si>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</si>
  <si>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</si>
  <si>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</si>
  <si>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</si>
  <si>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</si>
  <si>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</si>
  <si>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</si>
  <si>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</si>
  <si>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</si>
  <si>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</si>
  <si>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</si>
  <si>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</si>
  <si>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</si>
  <si>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</si>
  <si>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</si>
  <si>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</si>
  <si>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</si>
  <si>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</si>
  <si>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</si>
  <si>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</si>
  <si>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</si>
  <si>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</si>
  <si>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</si>
  <si>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</si>
  <si>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</si>
  <si>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</si>
  <si>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</si>
  <si>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</si>
  <si>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</si>
  <si>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</si>
  <si>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</si>
  <si>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</si>
  <si>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</si>
  <si>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</si>
  <si>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</si>
  <si>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</si>
  <si>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</si>
  <si>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</si>
  <si>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</si>
  <si>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</si>
  <si>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</si>
  <si>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</si>
  <si>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</si>
  <si>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</si>
  <si>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</si>
  <si>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</si>
  <si>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</si>
  <si>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</si>
  <si>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</si>
  <si>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</si>
  <si>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</si>
  <si>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</si>
  <si>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</si>
  <si>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</si>
  <si>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</si>
  <si>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</si>
  <si>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</si>
  <si>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</si>
  <si>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</si>
  <si>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</si>
  <si>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</si>
  <si>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</si>
  <si>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</si>
  <si>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</si>
  <si>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</si>
  <si>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</si>
  <si>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</si>
  <si>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</si>
  <si>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</si>
  <si>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</si>
  <si>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</si>
  <si>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</si>
  <si>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</si>
  <si>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</si>
  <si>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</si>
  <si>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</si>
  <si>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</si>
  <si>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</si>
  <si>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</si>
  <si>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</si>
  <si>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</si>
  <si>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</si>
  <si>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</si>
  <si>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</si>
  <si>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</si>
  <si>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</si>
  <si>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</si>
  <si>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</si>
  <si>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</si>
  <si>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</si>
  <si>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</si>
  <si>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</si>
  <si>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</si>
  <si>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</si>
  <si>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</si>
  <si>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</si>
  <si>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</si>
  <si>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</si>
  <si>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</si>
  <si>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</si>
  <si>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</si>
  <si>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</si>
  <si>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</si>
  <si>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</si>
  <si>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</si>
  <si>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</si>
  <si>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</si>
  <si>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</si>
  <si>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</si>
  <si>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</si>
  <si>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</si>
  <si>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</si>
  <si>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</si>
  <si>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</si>
  <si>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</si>
  <si>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</si>
  <si>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</si>
  <si>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</si>
  <si>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</si>
  <si>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</si>
  <si>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</si>
  <si>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</si>
  <si>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</si>
  <si>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</si>
  <si>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</si>
  <si>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</si>
  <si>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</si>
  <si>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</si>
  <si>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</si>
  <si>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</si>
  <si>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</si>
  <si>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</si>
  <si>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</si>
  <si>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</si>
  <si>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</si>
  <si>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</si>
  <si>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</si>
  <si>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</si>
  <si>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</si>
  <si>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</si>
  <si>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</si>
  <si>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</si>
  <si>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</si>
  <si>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</si>
  <si>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</si>
  <si>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</si>
  <si>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</si>
  <si>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</si>
  <si>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</si>
  <si>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</si>
  <si>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</si>
  <si>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</si>
  <si>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</si>
  <si>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</si>
  <si>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</si>
  <si>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</si>
  <si>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</si>
  <si>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</si>
  <si>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</si>
  <si>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</si>
  <si>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</si>
  <si>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</si>
  <si>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</si>
  <si>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</si>
  <si>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</si>
  <si>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</si>
  <si>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</si>
  <si>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</si>
  <si>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</si>
  <si>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</si>
  <si>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</si>
  <si>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</si>
  <si>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</si>
  <si>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</si>
  <si>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</si>
  <si>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</si>
  <si>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</si>
  <si>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</si>
  <si>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</si>
  <si>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r>
      <t xml:space="preserve">4. Deuda Contingente </t>
    </r>
    <r>
      <rPr>
        <b/>
        <vertAlign val="superscript"/>
        <sz val="11"/>
        <color indexed="8"/>
        <rFont val="Calibri"/>
        <family val="2"/>
      </rPr>
      <t>1</t>
    </r>
    <r>
      <rPr>
        <b/>
        <sz val="11"/>
        <color indexed="8"/>
        <rFont val="Calibri"/>
        <family val="2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</si>
  <si>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</si>
  <si>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</si>
  <si>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</si>
  <si>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</rPr>
      <t>1</t>
    </r>
    <r>
      <rPr>
        <sz val="12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</si>
  <si>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</si>
  <si>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de Agua Potable y Alcantarillado en la Zona rural del Municipio de León, Guanajuato</t>
  </si>
  <si>
    <t>Al 31 de diciembre de 2018 y al 30 de marzo de 2019 (b)</t>
  </si>
  <si>
    <t>Del 1 de enero al 30 de marzo de 2019 (b)</t>
  </si>
  <si>
    <t>PRESIDENCIA SAPAL RURAL</t>
  </si>
  <si>
    <t>ADMINISTRACIÓN FINANCIERA Y COMERCIAL</t>
  </si>
  <si>
    <t>PLANEACIÓN, OPERACIÓN Y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</si>
</sst>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19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" xfId="0" applyBorder="1" applyAlignment="1">
      <alignment horizontal="left" indent="3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8" fillId="0" borderId="0" xfId="0" applyFont="1"/>
    <xf numFmtId="0" fontId="9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indent="6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9" fillId="0" borderId="1" xfId="0" applyFont="1" applyFill="1" applyBorder="1" applyAlignment="1">
      <alignment horizontal="left" indent="3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Fill="1" applyBorder="1"/>
    <xf numFmtId="43" fontId="0" fillId="0" borderId="0" xfId="0" applyNumberFormat="1"/>
    <xf numFmtId="0" fontId="10" fillId="0" borderId="2" xfId="0" applyFont="1" applyBorder="1"/>
    <xf numFmtId="0" fontId="0" fillId="0" borderId="0" xfId="0" applyFont="1"/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center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0" fillId="0" borderId="12" xfId="0" applyFill="1" applyBorder="1" applyAlignment="1">
      <alignment horizontal="left" indent="3"/>
    </xf>
    <xf numFmtId="0" fontId="9" fillId="0" borderId="1" xfId="0" applyFont="1" applyFill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indent="2"/>
    </xf>
    <xf numFmtId="0" fontId="9" fillId="0" borderId="1" xfId="0" applyFont="1" applyFill="1" applyBorder="1" applyProtection="1">
      <protection locked="0"/>
    </xf>
    <xf numFmtId="0" fontId="0" fillId="0" borderId="12" xfId="0" applyFont="1" applyFill="1" applyBorder="1" applyAlignment="1">
      <alignment horizontal="left" indent="3"/>
    </xf>
    <xf numFmtId="0" fontId="0" fillId="3" borderId="1" xfId="0" applyFill="1" applyBorder="1" applyAlignment="1">
      <alignment horizontal="left" indent="9"/>
    </xf>
    <xf numFmtId="0" fontId="0" fillId="3" borderId="1" xfId="0" applyFill="1" applyBorder="1" applyAlignment="1">
      <alignment horizontal="left" indent="3"/>
    </xf>
    <xf numFmtId="0" fontId="9" fillId="3" borderId="1" xfId="0" applyFont="1" applyFill="1" applyBorder="1" applyAlignment="1">
      <alignment horizontal="left" indent="3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wrapText="1" indent="9"/>
    </xf>
    <xf numFmtId="0" fontId="0" fillId="0" borderId="4" xfId="0" applyFill="1" applyBorder="1"/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indent="6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6"/>
    </xf>
    <xf numFmtId="0" fontId="0" fillId="0" borderId="1" xfId="0" applyFont="1" applyFill="1" applyBorder="1" applyAlignment="1">
      <alignment horizontal="left" vertical="center" wrapText="1" indent="3"/>
    </xf>
    <xf numFmtId="0" fontId="0" fillId="0" borderId="2" xfId="0" applyFill="1" applyBorder="1" applyAlignment="1">
      <alignment vertical="center"/>
    </xf>
    <xf numFmtId="0" fontId="9" fillId="0" borderId="1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 indent="9"/>
    </xf>
    <xf numFmtId="0" fontId="0" fillId="0" borderId="1" xfId="0" applyFill="1" applyBorder="1" applyAlignment="1">
      <alignment horizontal="left" vertical="center" wrapText="1" indent="6"/>
    </xf>
    <xf numFmtId="0" fontId="0" fillId="0" borderId="2" xfId="0" applyBorder="1" applyAlignment="1">
      <alignment vertical="center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>
      <alignment horizontal="right" vertical="center"/>
    </xf>
    <xf numFmtId="0" fontId="0" fillId="0" borderId="1" xfId="0" applyFill="1" applyBorder="1" applyAlignment="1">
      <alignment horizontal="left" vertical="center" wrapText="1" indent="9"/>
    </xf>
    <xf numFmtId="0" fontId="9" fillId="0" borderId="14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12" xfId="0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9" fillId="3" borderId="1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9" fillId="3" borderId="11" xfId="0" applyFont="1" applyFill="1" applyBorder="1" applyAlignment="1">
      <alignment horizontal="left" vertical="center" indent="3"/>
    </xf>
    <xf numFmtId="0" fontId="0" fillId="3" borderId="1" xfId="0" applyFill="1" applyBorder="1" applyAlignment="1">
      <alignment horizontal="left" vertical="center" indent="6"/>
    </xf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horizontal="left" vertical="center" indent="3"/>
    </xf>
    <xf numFmtId="0" fontId="9" fillId="3" borderId="1" xfId="0" applyFont="1" applyFill="1" applyBorder="1" applyAlignment="1">
      <alignment horizontal="left" vertical="center" indent="3"/>
    </xf>
    <xf numFmtId="0" fontId="0" fillId="0" borderId="1" xfId="0" applyBorder="1" applyAlignment="1">
      <alignment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/>
    <xf numFmtId="0" fontId="0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indent="2"/>
    </xf>
    <xf numFmtId="0" fontId="0" fillId="0" borderId="1" xfId="0" applyFill="1" applyBorder="1" applyAlignment="1">
      <alignment horizontal="left" vertical="center" indent="3"/>
    </xf>
    <xf numFmtId="0" fontId="0" fillId="0" borderId="1" xfId="0" applyFont="1" applyFill="1" applyBorder="1" applyAlignment="1">
      <alignment horizontal="left" vertical="center" indent="5"/>
    </xf>
    <xf numFmtId="0" fontId="0" fillId="0" borderId="1" xfId="0" applyFill="1" applyBorder="1" applyAlignment="1">
      <alignment horizontal="left" vertical="center" indent="5"/>
    </xf>
    <xf numFmtId="0" fontId="9" fillId="0" borderId="12" xfId="0" applyFont="1" applyBorder="1" applyAlignment="1">
      <alignment horizontal="left" vertical="center" indent="2"/>
    </xf>
    <xf numFmtId="0" fontId="9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5"/>
    </xf>
    <xf numFmtId="0" fontId="0" fillId="0" borderId="12" xfId="0" applyFont="1" applyFill="1" applyBorder="1" applyAlignment="1">
      <alignment horizontal="left" vertical="center" indent="2"/>
    </xf>
    <xf numFmtId="0" fontId="0" fillId="0" borderId="12" xfId="0" applyFont="1" applyFill="1" applyBorder="1" applyAlignment="1">
      <alignment horizontal="left" vertical="center" indent="3"/>
    </xf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left" vertical="center" indent="5"/>
    </xf>
    <xf numFmtId="0" fontId="0" fillId="0" borderId="15" xfId="0" applyFill="1" applyBorder="1" applyAlignment="1">
      <alignment horizontal="left" vertical="center" indent="7"/>
    </xf>
    <xf numFmtId="0" fontId="0" fillId="0" borderId="15" xfId="0" applyFill="1" applyBorder="1" applyAlignment="1" applyProtection="1">
      <alignment horizontal="left" vertical="center" indent="5"/>
      <protection locked="0"/>
    </xf>
    <xf numFmtId="0" fontId="10" fillId="0" borderId="2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164" fontId="0" fillId="0" borderId="1" xfId="0" applyNumberFormat="1" applyFill="1" applyBorder="1" applyAlignment="1" applyProtection="1">
      <alignment vertical="center"/>
      <protection locked="0"/>
    </xf>
    <xf numFmtId="16" fontId="0" fillId="0" borderId="1" xfId="0" applyNumberFormat="1" applyFill="1" applyBorder="1" applyAlignment="1">
      <alignment vertical="center"/>
    </xf>
    <xf numFmtId="0" fontId="0" fillId="0" borderId="1" xfId="0" applyFill="1" applyBorder="1" applyAlignment="1" applyProtection="1">
      <alignment horizontal="left" vertical="center" indent="4"/>
      <protection locked="0"/>
    </xf>
    <xf numFmtId="0" fontId="10" fillId="0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 indent="3"/>
    </xf>
    <xf numFmtId="0" fontId="13" fillId="0" borderId="1" xfId="0" applyFont="1" applyFill="1" applyBorder="1" applyProtection="1">
      <protection locked="0"/>
    </xf>
    <xf numFmtId="0" fontId="14" fillId="4" borderId="24" xfId="0" applyFont="1" applyFill="1" applyBorder="1" applyAlignment="1"/>
    <xf numFmtId="0" fontId="15" fillId="4" borderId="24" xfId="0" applyFont="1" applyFill="1" applyBorder="1" applyAlignment="1"/>
    <xf numFmtId="0" fontId="9" fillId="0" borderId="1" xfId="0" applyFont="1" applyFill="1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wrapText="1" indent="3"/>
    </xf>
    <xf numFmtId="0" fontId="0" fillId="0" borderId="11" xfId="0" applyFill="1" applyBorder="1" applyProtection="1">
      <protection locked="0"/>
    </xf>
    <xf numFmtId="0" fontId="15" fillId="4" borderId="24" xfId="0" applyFont="1" applyFill="1" applyBorder="1"/>
    <xf numFmtId="0" fontId="0" fillId="0" borderId="11" xfId="0" applyFill="1" applyBorder="1" applyAlignment="1" applyProtection="1">
      <alignment vertical="center"/>
      <protection locked="0"/>
    </xf>
    <xf numFmtId="0" fontId="15" fillId="4" borderId="24" xfId="0" applyFont="1" applyFill="1" applyBorder="1" applyAlignment="1">
      <alignment vertical="center"/>
    </xf>
    <xf numFmtId="0" fontId="0" fillId="0" borderId="11" xfId="0" applyFill="1" applyBorder="1" applyAlignment="1">
      <alignment horizontal="left" vertical="center" indent="6"/>
    </xf>
    <xf numFmtId="0" fontId="9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indent="12"/>
    </xf>
    <xf numFmtId="0" fontId="0" fillId="4" borderId="24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 indent="3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24" xfId="0" applyFill="1" applyBorder="1"/>
    <xf numFmtId="0" fontId="9" fillId="4" borderId="10" xfId="0" applyFont="1" applyFill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left" vertical="center" indent="2"/>
    </xf>
    <xf numFmtId="0" fontId="9" fillId="0" borderId="1" xfId="0" applyFont="1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6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2" xfId="0" applyBorder="1" applyAlignment="1">
      <alignment horizontal="left" vertical="center" wrapText="1" indent="3"/>
    </xf>
    <xf numFmtId="0" fontId="9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 applyProtection="1">
      <alignment horizontal="left" vertical="center" indent="6"/>
      <protection locked="0"/>
    </xf>
    <xf numFmtId="0" fontId="13" fillId="0" borderId="0" xfId="0" applyFont="1"/>
    <xf numFmtId="0" fontId="7" fillId="0" borderId="12" xfId="0" applyFont="1" applyFill="1" applyBorder="1" applyProtection="1">
      <protection locked="0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justify" vertical="center" wrapText="1"/>
    </xf>
    <xf numFmtId="0" fontId="16" fillId="0" borderId="22" xfId="0" applyFont="1" applyBorder="1" applyAlignment="1">
      <alignment horizontal="left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left" vertical="center" wrapText="1"/>
    </xf>
    <xf numFmtId="0" fontId="9" fillId="4" borderId="2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3">
      <c r="A1" s="147" t="s">
        <v>829</v>
      </c>
      <c r="B1" s="148"/>
      <c r="C1" s="148"/>
      <c r="D1" s="148"/>
      <c r="E1" s="149"/>
    </row>
    <row r="2" spans="1:5" s="7" customFormat="1" x14ac:dyDescent="0.25">
      <c r="A2" s="25"/>
      <c r="E2" s="26"/>
    </row>
    <row r="3" spans="1:5" s="7" customFormat="1" ht="26.25" customHeight="1" x14ac:dyDescent="0.25">
      <c r="A3" s="25"/>
      <c r="B3" s="30" t="s">
        <v>792</v>
      </c>
      <c r="C3" s="150" t="s">
        <v>3302</v>
      </c>
      <c r="D3" s="150"/>
      <c r="E3" s="26"/>
    </row>
    <row r="4" spans="1:5" s="7" customFormat="1" x14ac:dyDescent="0.25">
      <c r="A4" s="25"/>
      <c r="E4" s="26"/>
    </row>
    <row r="5" spans="1:5" s="7" customFormat="1" ht="26.25" customHeight="1" x14ac:dyDescent="0.25">
      <c r="A5" s="25"/>
      <c r="B5" s="30" t="s">
        <v>795</v>
      </c>
      <c r="E5" s="26"/>
    </row>
    <row r="6" spans="1:5" s="7" customFormat="1" x14ac:dyDescent="0.25">
      <c r="A6" s="25"/>
      <c r="E6" s="26"/>
    </row>
    <row r="7" spans="1:5" s="7" customFormat="1" ht="26.25" customHeight="1" x14ac:dyDescent="0.25">
      <c r="A7" s="25"/>
      <c r="B7" s="30" t="s">
        <v>796</v>
      </c>
      <c r="E7" s="26"/>
    </row>
    <row r="8" spans="1:5" s="7" customFormat="1" x14ac:dyDescent="0.2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x14ac:dyDescent="0.25">
      <c r="A10" s="25"/>
      <c r="E10" s="26"/>
    </row>
    <row r="11" spans="1:5" s="7" customFormat="1" ht="26.25" customHeight="1" x14ac:dyDescent="0.25">
      <c r="A11" s="25"/>
      <c r="B11" s="30" t="s">
        <v>793</v>
      </c>
      <c r="E11" s="26"/>
    </row>
    <row r="12" spans="1:5" s="7" customFormat="1" ht="15.75" thickBot="1" x14ac:dyDescent="0.3">
      <c r="A12" s="27"/>
      <c r="B12" s="28"/>
      <c r="C12" s="28"/>
      <c r="D12" s="28"/>
      <c r="E12" s="29"/>
    </row>
  </sheetData>
  <sheetProtection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31" r:id="rId4" name="ComboBox4">
          <controlPr locked="0" defaultSize="0" autoLine="0" listFillRange="datos!E45:E78" r:id="rId5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4" name="ComboBox4"/>
      </mc:Fallback>
    </mc:AlternateContent>
    <mc:AlternateContent xmlns:mc="http://schemas.openxmlformats.org/markup-compatibility/2006">
      <mc:Choice Requires="x14">
        <control shapeId="1030" r:id="rId6" name="ComboBox3">
          <controlPr locked="0" defaultSize="0" autoLine="0" listFillRange="datos!B45:B48" r:id="rId7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6" name="ComboBox3"/>
      </mc:Fallback>
    </mc:AlternateContent>
    <mc:AlternateContent xmlns:mc="http://schemas.openxmlformats.org/markup-compatibility/2006">
      <mc:Choice Requires="x14">
        <control shapeId="1028" r:id="rId8" name="ComboBox2">
          <controlPr locked="0" defaultSize="0" autoFill="0" autoLine="0" listFillRange="datos!Y2:Y48" r:id="rId9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8" name="ComboBox2"/>
      </mc:Fallback>
    </mc:AlternateContent>
    <mc:AlternateContent xmlns:mc="http://schemas.openxmlformats.org/markup-compatibility/2006">
      <mc:Choice Requires="x14">
        <control shapeId="1026" r:id="rId10" name="ComboBox1">
          <controlPr locked="0" defaultSize="0" autoLine="0" listFillRange="datos!B2:B33" r:id="rId11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10" name="ComboBox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7" workbookViewId="0">
      <selection activeCell="D74" sqref="D74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25">
      <c r="A1" s="163" t="s">
        <v>542</v>
      </c>
      <c r="B1" s="163"/>
      <c r="C1" s="163"/>
      <c r="D1" s="163"/>
      <c r="E1" s="111"/>
      <c r="F1" s="111"/>
      <c r="G1" s="111"/>
      <c r="H1" s="111"/>
      <c r="I1" s="111"/>
      <c r="J1" s="111"/>
      <c r="K1" s="111"/>
    </row>
    <row r="2" spans="1:11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3"/>
    </row>
    <row r="3" spans="1:11" x14ac:dyDescent="0.25">
      <c r="A3" s="154" t="s">
        <v>166</v>
      </c>
      <c r="B3" s="155"/>
      <c r="C3" s="155"/>
      <c r="D3" s="156"/>
    </row>
    <row r="4" spans="1:11" x14ac:dyDescent="0.25">
      <c r="A4" s="157" t="str">
        <f>TRIMESTRE</f>
        <v>Del 1 de enero al 30 de marzo de 2019 (b)</v>
      </c>
      <c r="B4" s="158"/>
      <c r="C4" s="158"/>
      <c r="D4" s="159"/>
    </row>
    <row r="5" spans="1:11" x14ac:dyDescent="0.25">
      <c r="A5" s="160" t="s">
        <v>118</v>
      </c>
      <c r="B5" s="161"/>
      <c r="C5" s="161"/>
      <c r="D5" s="162"/>
    </row>
    <row r="6" spans="1:11" x14ac:dyDescent="0.25"/>
    <row r="7" spans="1:11" ht="39" customHeight="1" x14ac:dyDescent="0.2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105653018</v>
      </c>
      <c r="C8" s="40">
        <f>SUM(C9:C11)</f>
        <v>4597778.42</v>
      </c>
      <c r="D8" s="40">
        <f>SUM(D9:D11)</f>
        <v>7246663.7300000004</v>
      </c>
    </row>
    <row r="9" spans="1:11" x14ac:dyDescent="0.25">
      <c r="A9" s="53" t="s">
        <v>169</v>
      </c>
      <c r="B9" s="23">
        <v>105653018</v>
      </c>
      <c r="C9" s="23">
        <v>4597778.42</v>
      </c>
      <c r="D9" s="23">
        <v>7246663.7300000004</v>
      </c>
    </row>
    <row r="10" spans="1:11" x14ac:dyDescent="0.25">
      <c r="A10" s="53" t="s">
        <v>170</v>
      </c>
      <c r="B10" s="23">
        <v>0</v>
      </c>
      <c r="C10" s="23">
        <v>0</v>
      </c>
      <c r="D10" s="23">
        <v>0</v>
      </c>
    </row>
    <row r="11" spans="1:11" x14ac:dyDescent="0.25">
      <c r="A11" s="53" t="s">
        <v>171</v>
      </c>
      <c r="B11" s="23">
        <f>B44</f>
        <v>0</v>
      </c>
      <c r="C11" s="23">
        <f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105653018</v>
      </c>
      <c r="C13" s="40">
        <f>C14+C15</f>
        <v>17777821.920000002</v>
      </c>
      <c r="D13" s="40">
        <f>D14+D15</f>
        <v>17777821.920000002</v>
      </c>
    </row>
    <row r="14" spans="1:11" x14ac:dyDescent="0.25">
      <c r="A14" s="53" t="s">
        <v>172</v>
      </c>
      <c r="B14" s="23">
        <v>105653018</v>
      </c>
      <c r="C14" s="23">
        <v>17777821.920000002</v>
      </c>
      <c r="D14" s="23">
        <v>17777821.920000002</v>
      </c>
    </row>
    <row r="15" spans="1:11" x14ac:dyDescent="0.25">
      <c r="A15" s="53" t="s">
        <v>173</v>
      </c>
      <c r="B15" s="23">
        <v>0</v>
      </c>
      <c r="C15" s="23">
        <v>0</v>
      </c>
      <c r="D15" s="23">
        <v>0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40">
        <f>C18+C19</f>
        <v>0</v>
      </c>
      <c r="D17" s="40">
        <f>D18+D19</f>
        <v>0</v>
      </c>
    </row>
    <row r="18" spans="1:4" x14ac:dyDescent="0.25">
      <c r="A18" s="53" t="s">
        <v>175</v>
      </c>
      <c r="B18" s="119">
        <v>0</v>
      </c>
      <c r="C18" s="23">
        <v>0</v>
      </c>
      <c r="D18" s="23">
        <v>0</v>
      </c>
    </row>
    <row r="19" spans="1:4" x14ac:dyDescent="0.25">
      <c r="A19" s="53" t="s">
        <v>176</v>
      </c>
      <c r="B19" s="119">
        <v>0</v>
      </c>
      <c r="C19" s="23">
        <v>0</v>
      </c>
      <c r="D19" s="117">
        <v>0</v>
      </c>
    </row>
    <row r="20" spans="1:4" x14ac:dyDescent="0.2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>C8-C13+C17</f>
        <v>-13180043.500000002</v>
      </c>
      <c r="D21" s="40">
        <f>D8-D13+D17</f>
        <v>-10531158.190000001</v>
      </c>
    </row>
    <row r="22" spans="1:4" x14ac:dyDescent="0.2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>C21-C11</f>
        <v>-13180043.500000002</v>
      </c>
      <c r="D23" s="40">
        <f>D21-D11</f>
        <v>-10531158.190000001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40">
        <f>B23-B17</f>
        <v>0</v>
      </c>
      <c r="C25" s="40">
        <f>C23-C17</f>
        <v>-13180043.500000002</v>
      </c>
      <c r="D25" s="40">
        <f>D23-D17</f>
        <v>-10531158.190000001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>C30+C31</f>
        <v>0</v>
      </c>
      <c r="D29" s="61">
        <f>D30+D31</f>
        <v>0</v>
      </c>
    </row>
    <row r="30" spans="1:4" x14ac:dyDescent="0.25">
      <c r="A30" s="53" t="s">
        <v>187</v>
      </c>
      <c r="B30" s="60">
        <v>0</v>
      </c>
      <c r="C30" s="60">
        <v>0</v>
      </c>
      <c r="D30" s="60">
        <v>0</v>
      </c>
    </row>
    <row r="31" spans="1:4" x14ac:dyDescent="0.25">
      <c r="A31" s="53" t="s">
        <v>188</v>
      </c>
      <c r="B31" s="60">
        <v>0</v>
      </c>
      <c r="C31" s="60">
        <v>0</v>
      </c>
      <c r="D31" s="60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>C25+C29</f>
        <v>-13180043.500000002</v>
      </c>
      <c r="D33" s="61">
        <f>D25+D29</f>
        <v>-10531158.190000001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>C38+C39</f>
        <v>0</v>
      </c>
      <c r="D37" s="61">
        <f>D38+D39</f>
        <v>0</v>
      </c>
    </row>
    <row r="38" spans="1:4" x14ac:dyDescent="0.25">
      <c r="A38" s="53" t="s">
        <v>192</v>
      </c>
      <c r="B38" s="60">
        <v>0</v>
      </c>
      <c r="C38" s="60">
        <v>0</v>
      </c>
      <c r="D38" s="60">
        <v>0</v>
      </c>
    </row>
    <row r="39" spans="1:4" x14ac:dyDescent="0.25">
      <c r="A39" s="53" t="s">
        <v>193</v>
      </c>
      <c r="B39" s="60">
        <v>0</v>
      </c>
      <c r="C39" s="60">
        <v>0</v>
      </c>
      <c r="D39" s="60">
        <v>0</v>
      </c>
    </row>
    <row r="40" spans="1:4" x14ac:dyDescent="0.25">
      <c r="A40" s="55" t="s">
        <v>194</v>
      </c>
      <c r="B40" s="61">
        <f>B41+B42</f>
        <v>0</v>
      </c>
      <c r="C40" s="61">
        <f>C41+C42</f>
        <v>0</v>
      </c>
      <c r="D40" s="61">
        <f>D41+D42</f>
        <v>0</v>
      </c>
    </row>
    <row r="41" spans="1:4" x14ac:dyDescent="0.25">
      <c r="A41" s="53" t="s">
        <v>195</v>
      </c>
      <c r="B41" s="60">
        <v>0</v>
      </c>
      <c r="C41" s="60">
        <v>0</v>
      </c>
      <c r="D41" s="60">
        <v>0</v>
      </c>
    </row>
    <row r="42" spans="1:4" x14ac:dyDescent="0.25">
      <c r="A42" s="53" t="s">
        <v>196</v>
      </c>
      <c r="B42" s="60">
        <v>0</v>
      </c>
      <c r="C42" s="60">
        <v>0</v>
      </c>
      <c r="D42" s="60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>C37-C40</f>
        <v>0</v>
      </c>
      <c r="D44" s="61">
        <f>D37-D40</f>
        <v>0</v>
      </c>
    </row>
    <row r="45" spans="1:4" x14ac:dyDescent="0.25">
      <c r="A45" s="143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6" t="s">
        <v>198</v>
      </c>
      <c r="B48" s="124">
        <f>B9</f>
        <v>105653018</v>
      </c>
      <c r="C48" s="124">
        <f>C9</f>
        <v>4597778.42</v>
      </c>
      <c r="D48" s="124">
        <f>D9</f>
        <v>7246663.7300000004</v>
      </c>
    </row>
    <row r="49" spans="1:4" x14ac:dyDescent="0.25">
      <c r="A49" s="127" t="s">
        <v>199</v>
      </c>
      <c r="B49" s="61">
        <f>B50-B51</f>
        <v>0</v>
      </c>
      <c r="C49" s="61">
        <f>C50-C51</f>
        <v>0</v>
      </c>
      <c r="D49" s="61">
        <f>D50-D51</f>
        <v>0</v>
      </c>
    </row>
    <row r="50" spans="1:4" x14ac:dyDescent="0.25">
      <c r="A50" s="128" t="s">
        <v>192</v>
      </c>
      <c r="B50" s="60">
        <v>0</v>
      </c>
      <c r="C50" s="60">
        <v>0</v>
      </c>
      <c r="D50" s="60">
        <v>0</v>
      </c>
    </row>
    <row r="51" spans="1:4" x14ac:dyDescent="0.25">
      <c r="A51" s="128" t="s">
        <v>195</v>
      </c>
      <c r="B51" s="60">
        <v>0</v>
      </c>
      <c r="C51" s="60">
        <v>0</v>
      </c>
      <c r="D51" s="60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105653018</v>
      </c>
      <c r="C53" s="60">
        <f>C14</f>
        <v>17777821.920000002</v>
      </c>
      <c r="D53" s="60">
        <f>D14</f>
        <v>17777821.920000002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5">
        <f>B18</f>
        <v>0</v>
      </c>
      <c r="C55" s="60">
        <f>C18</f>
        <v>0</v>
      </c>
      <c r="D55" s="60">
        <f>D18</f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61">
        <f>B48+B49-B53+B55</f>
        <v>0</v>
      </c>
      <c r="C57" s="61">
        <f>C48+C49-C53+C55</f>
        <v>-13180043.500000002</v>
      </c>
      <c r="D57" s="61">
        <f>D48+D49-D53+D55</f>
        <v>-10531158.190000001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61">
        <f>B57-B49</f>
        <v>0</v>
      </c>
      <c r="C59" s="61">
        <f>C57-C49</f>
        <v>-13180043.500000002</v>
      </c>
      <c r="D59" s="61">
        <f>D57-D49</f>
        <v>-10531158.190000001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6" t="s">
        <v>170</v>
      </c>
      <c r="B63" s="122">
        <f>B10</f>
        <v>0</v>
      </c>
      <c r="C63" s="122">
        <f>C10</f>
        <v>0</v>
      </c>
      <c r="D63" s="122">
        <f>D10</f>
        <v>0</v>
      </c>
    </row>
    <row r="64" spans="1:4" ht="30" x14ac:dyDescent="0.25">
      <c r="A64" s="127" t="s">
        <v>202</v>
      </c>
      <c r="B64" s="40">
        <f>B65-B66</f>
        <v>0</v>
      </c>
      <c r="C64" s="40">
        <f>C65-C66</f>
        <v>0</v>
      </c>
      <c r="D64" s="40">
        <f>D65-D66</f>
        <v>0</v>
      </c>
    </row>
    <row r="65" spans="1:4" x14ac:dyDescent="0.25">
      <c r="A65" s="128" t="s">
        <v>193</v>
      </c>
      <c r="B65" s="23">
        <v>0</v>
      </c>
      <c r="C65" s="23">
        <v>0</v>
      </c>
      <c r="D65" s="23">
        <v>0</v>
      </c>
    </row>
    <row r="66" spans="1:4" x14ac:dyDescent="0.25">
      <c r="A66" s="128" t="s">
        <v>196</v>
      </c>
      <c r="B66" s="23">
        <v>0</v>
      </c>
      <c r="C66" s="23">
        <v>0</v>
      </c>
      <c r="D66" s="23">
        <v>0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>C15</f>
        <v>0</v>
      </c>
      <c r="D68" s="23">
        <f>D15</f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>C19</f>
        <v>0</v>
      </c>
      <c r="D70" s="23">
        <f>D19</f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>C63+C64-C68+C70</f>
        <v>0</v>
      </c>
      <c r="D72" s="40">
        <f>D63+D64-D68+D70</f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x14ac:dyDescent="0.2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105653018</v>
      </c>
      <c r="Q2" s="18">
        <f>'Formato 4'!C8</f>
        <v>4597778.42</v>
      </c>
      <c r="R2" s="18">
        <f>'Formato 4'!D8</f>
        <v>7246663.7300000004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105653018</v>
      </c>
      <c r="Q3" s="18">
        <f>'Formato 4'!C9</f>
        <v>4597778.42</v>
      </c>
      <c r="R3" s="18">
        <f>'Formato 4'!D9</f>
        <v>7246663.7300000004</v>
      </c>
      <c r="S3" s="18"/>
      <c r="T3" s="18"/>
      <c r="U3" s="18"/>
      <c r="V3" s="18"/>
    </row>
    <row r="4" spans="1:25" x14ac:dyDescent="0.2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0</v>
      </c>
      <c r="Q4" s="18">
        <f>'Formato 4'!C10</f>
        <v>0</v>
      </c>
      <c r="R4" s="18">
        <f>'Formato 4'!D10</f>
        <v>0</v>
      </c>
      <c r="S4" s="18"/>
      <c r="T4" s="18"/>
      <c r="U4" s="18"/>
      <c r="V4" s="18"/>
    </row>
    <row r="5" spans="1:25" x14ac:dyDescent="0.2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x14ac:dyDescent="0.2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105653018</v>
      </c>
      <c r="Q6" s="18">
        <f>'Formato 4'!C13</f>
        <v>17777821.920000002</v>
      </c>
      <c r="R6" s="18">
        <f>'Formato 4'!D13</f>
        <v>17777821.920000002</v>
      </c>
      <c r="S6" s="18"/>
      <c r="T6" s="18"/>
      <c r="U6" s="18"/>
      <c r="V6" s="18"/>
      <c r="W6" s="18"/>
      <c r="X6" s="18"/>
      <c r="Y6" s="18"/>
    </row>
    <row r="7" spans="1:25" x14ac:dyDescent="0.2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105653018</v>
      </c>
      <c r="Q7" s="18">
        <f>'Formato 4'!C14</f>
        <v>17777821.920000002</v>
      </c>
      <c r="R7" s="18">
        <f>'Formato 4'!D14</f>
        <v>17777821.920000002</v>
      </c>
    </row>
    <row r="8" spans="1:25" x14ac:dyDescent="0.2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x14ac:dyDescent="0.2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x14ac:dyDescent="0.2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x14ac:dyDescent="0.2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-13180043.500000002</v>
      </c>
      <c r="R12" s="18">
        <f>'Formato 4'!D21</f>
        <v>-10531158.190000001</v>
      </c>
    </row>
    <row r="13" spans="1:25" x14ac:dyDescent="0.2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-13180043.500000002</v>
      </c>
      <c r="R13" s="18">
        <f>'Formato 4'!D23</f>
        <v>-10531158.190000001</v>
      </c>
    </row>
    <row r="14" spans="1:25" x14ac:dyDescent="0.2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-13180043.500000002</v>
      </c>
      <c r="R14" s="18">
        <f>'Formato 4'!D25</f>
        <v>-10531158.190000001</v>
      </c>
    </row>
    <row r="15" spans="1:25" x14ac:dyDescent="0.2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x14ac:dyDescent="0.2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x14ac:dyDescent="0.2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x14ac:dyDescent="0.2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-13180043.500000002</v>
      </c>
      <c r="R18">
        <f>'Formato 4'!D33</f>
        <v>-10531158.190000001</v>
      </c>
    </row>
    <row r="19" spans="1:18" x14ac:dyDescent="0.2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x14ac:dyDescent="0.2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x14ac:dyDescent="0.2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105653018</v>
      </c>
      <c r="Q26">
        <f>'Formato 4'!C48</f>
        <v>4597778.42</v>
      </c>
      <c r="R26">
        <f>'Formato 4'!D48</f>
        <v>7246663.7300000004</v>
      </c>
    </row>
    <row r="27" spans="1:18" x14ac:dyDescent="0.2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x14ac:dyDescent="0.2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105653018</v>
      </c>
      <c r="Q30">
        <f>'Formato 4'!C53</f>
        <v>17777821.920000002</v>
      </c>
      <c r="R30">
        <f>'Formato 4'!D53</f>
        <v>17777821.920000002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x14ac:dyDescent="0.2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x14ac:dyDescent="0.2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x14ac:dyDescent="0.2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x14ac:dyDescent="0.2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x14ac:dyDescent="0.2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2" zoomScale="85" zoomScaleNormal="85" workbookViewId="0">
      <selection activeCell="C74" sqref="C73:F74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69" t="s">
        <v>206</v>
      </c>
      <c r="B1" s="169"/>
      <c r="C1" s="169"/>
      <c r="D1" s="169"/>
      <c r="E1" s="169"/>
      <c r="F1" s="169"/>
      <c r="G1" s="169"/>
    </row>
    <row r="2" spans="1:8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8" x14ac:dyDescent="0.25">
      <c r="A3" s="154" t="s">
        <v>207</v>
      </c>
      <c r="B3" s="155"/>
      <c r="C3" s="155"/>
      <c r="D3" s="155"/>
      <c r="E3" s="155"/>
      <c r="F3" s="155"/>
      <c r="G3" s="156"/>
    </row>
    <row r="4" spans="1:8" x14ac:dyDescent="0.25">
      <c r="A4" s="157" t="str">
        <f>TRIMESTRE</f>
        <v>Del 1 de enero al 30 de marzo de 2019 (b)</v>
      </c>
      <c r="B4" s="158"/>
      <c r="C4" s="158"/>
      <c r="D4" s="158"/>
      <c r="E4" s="158"/>
      <c r="F4" s="158"/>
      <c r="G4" s="159"/>
    </row>
    <row r="5" spans="1:8" x14ac:dyDescent="0.25">
      <c r="A5" s="160" t="s">
        <v>118</v>
      </c>
      <c r="B5" s="161"/>
      <c r="C5" s="161"/>
      <c r="D5" s="161"/>
      <c r="E5" s="161"/>
      <c r="F5" s="161"/>
      <c r="G5" s="162"/>
    </row>
    <row r="6" spans="1:8" x14ac:dyDescent="0.25">
      <c r="A6" s="166" t="s">
        <v>214</v>
      </c>
      <c r="B6" s="168" t="s">
        <v>208</v>
      </c>
      <c r="C6" s="168"/>
      <c r="D6" s="168"/>
      <c r="E6" s="168"/>
      <c r="F6" s="168"/>
      <c r="G6" s="168" t="s">
        <v>209</v>
      </c>
    </row>
    <row r="7" spans="1:8" ht="30" x14ac:dyDescent="0.25">
      <c r="A7" s="167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68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f>F9-B9</f>
        <v>0</v>
      </c>
      <c r="H9" s="8"/>
    </row>
    <row r="10" spans="1:8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f t="shared" ref="G10:G15" si="0">F10-B10</f>
        <v>0</v>
      </c>
    </row>
    <row r="11" spans="1:8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f t="shared" si="0"/>
        <v>0</v>
      </c>
    </row>
    <row r="12" spans="1:8" x14ac:dyDescent="0.25">
      <c r="A12" s="53" t="s">
        <v>219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f t="shared" si="0"/>
        <v>0</v>
      </c>
    </row>
    <row r="13" spans="1:8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f t="shared" si="0"/>
        <v>0</v>
      </c>
    </row>
    <row r="14" spans="1:8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f t="shared" si="0"/>
        <v>0</v>
      </c>
    </row>
    <row r="15" spans="1:8" x14ac:dyDescent="0.25">
      <c r="A15" s="53" t="s">
        <v>222</v>
      </c>
      <c r="B15" s="60">
        <v>20653018</v>
      </c>
      <c r="C15" s="60">
        <v>0</v>
      </c>
      <c r="D15" s="60">
        <v>20653018</v>
      </c>
      <c r="E15" s="60">
        <v>4597778.42</v>
      </c>
      <c r="F15" s="60">
        <v>6608188.8600000003</v>
      </c>
      <c r="G15" s="60">
        <f t="shared" si="0"/>
        <v>-14044829.140000001</v>
      </c>
    </row>
    <row r="16" spans="1:8" x14ac:dyDescent="0.25">
      <c r="A16" s="10" t="s">
        <v>275</v>
      </c>
      <c r="B16" s="60">
        <f t="shared" ref="B16:G16" si="1">SUM(B17:B27)</f>
        <v>0</v>
      </c>
      <c r="C16" s="60">
        <f t="shared" si="1"/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 t="shared" si="1"/>
        <v>0</v>
      </c>
    </row>
    <row r="17" spans="1:7" x14ac:dyDescent="0.25">
      <c r="A17" s="63" t="s">
        <v>223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>F17-B17</f>
        <v>0</v>
      </c>
    </row>
    <row r="18" spans="1:7" x14ac:dyDescent="0.25">
      <c r="A18" s="63" t="s">
        <v>224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2"/>
        <v>0</v>
      </c>
    </row>
    <row r="20" spans="1:7" x14ac:dyDescent="0.25">
      <c r="A20" s="63" t="s">
        <v>226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2"/>
        <v>0</v>
      </c>
    </row>
    <row r="21" spans="1:7" x14ac:dyDescent="0.25">
      <c r="A21" s="63" t="s">
        <v>227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2"/>
        <v>0</v>
      </c>
    </row>
    <row r="22" spans="1:7" x14ac:dyDescent="0.25">
      <c r="A22" s="63" t="s">
        <v>228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2"/>
        <v>0</v>
      </c>
    </row>
    <row r="23" spans="1:7" x14ac:dyDescent="0.25">
      <c r="A23" s="63" t="s">
        <v>229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f t="shared" si="2"/>
        <v>0</v>
      </c>
    </row>
    <row r="24" spans="1:7" x14ac:dyDescent="0.25">
      <c r="A24" s="63" t="s">
        <v>230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f t="shared" si="2"/>
        <v>0</v>
      </c>
    </row>
    <row r="25" spans="1:7" x14ac:dyDescent="0.25">
      <c r="A25" s="63" t="s">
        <v>231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f t="shared" si="2"/>
        <v>0</v>
      </c>
    </row>
    <row r="26" spans="1:7" x14ac:dyDescent="0.25">
      <c r="A26" s="63" t="s">
        <v>232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f t="shared" si="2"/>
        <v>0</v>
      </c>
    </row>
    <row r="27" spans="1:7" x14ac:dyDescent="0.25">
      <c r="A27" s="63" t="s">
        <v>233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f t="shared" si="2"/>
        <v>0</v>
      </c>
    </row>
    <row r="28" spans="1:7" x14ac:dyDescent="0.25">
      <c r="A28" s="53" t="s">
        <v>234</v>
      </c>
      <c r="B28" s="60">
        <f t="shared" ref="B28:G28" si="3">SUM(B29:B33)</f>
        <v>0</v>
      </c>
      <c r="C28" s="60">
        <f t="shared" si="3"/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f t="shared" ref="G29:G34" si="4">F29-B29</f>
        <v>0</v>
      </c>
    </row>
    <row r="30" spans="1:7" x14ac:dyDescent="0.25">
      <c r="A30" s="63" t="s">
        <v>236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f t="shared" si="4"/>
        <v>0</v>
      </c>
    </row>
    <row r="31" spans="1:7" x14ac:dyDescent="0.25">
      <c r="A31" s="63" t="s">
        <v>237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f t="shared" si="4"/>
        <v>0</v>
      </c>
    </row>
    <row r="32" spans="1:7" x14ac:dyDescent="0.25">
      <c r="A32" s="63" t="s">
        <v>238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f t="shared" si="4"/>
        <v>0</v>
      </c>
    </row>
    <row r="33" spans="1:8" x14ac:dyDescent="0.25">
      <c r="A33" s="63" t="s">
        <v>239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f t="shared" si="4"/>
        <v>0</v>
      </c>
    </row>
    <row r="34" spans="1:8" x14ac:dyDescent="0.25">
      <c r="A34" s="53" t="s">
        <v>240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f t="shared" si="4"/>
        <v>0</v>
      </c>
    </row>
    <row r="35" spans="1:8" x14ac:dyDescent="0.25">
      <c r="A35" s="53" t="s">
        <v>241</v>
      </c>
      <c r="B35" s="60">
        <f t="shared" ref="B35:G35" si="5">B36</f>
        <v>85000000</v>
      </c>
      <c r="C35" s="60">
        <f t="shared" si="5"/>
        <v>15050000</v>
      </c>
      <c r="D35" s="60">
        <f t="shared" si="5"/>
        <v>100050000</v>
      </c>
      <c r="E35" s="60">
        <f t="shared" si="5"/>
        <v>638475.06999999995</v>
      </c>
      <c r="F35" s="60">
        <f t="shared" si="5"/>
        <v>638475.06999999995</v>
      </c>
      <c r="G35" s="60">
        <f t="shared" si="5"/>
        <v>-84361524.930000007</v>
      </c>
    </row>
    <row r="36" spans="1:8" x14ac:dyDescent="0.25">
      <c r="A36" s="63" t="s">
        <v>242</v>
      </c>
      <c r="B36" s="60">
        <v>85000000</v>
      </c>
      <c r="C36" s="60">
        <v>15050000</v>
      </c>
      <c r="D36" s="60">
        <v>100050000</v>
      </c>
      <c r="E36" s="60">
        <v>638475.06999999995</v>
      </c>
      <c r="F36" s="60">
        <v>638475.06999999995</v>
      </c>
      <c r="G36" s="60">
        <f>F36-B36</f>
        <v>-84361524.930000007</v>
      </c>
    </row>
    <row r="37" spans="1:8" x14ac:dyDescent="0.25">
      <c r="A37" s="53" t="s">
        <v>243</v>
      </c>
      <c r="B37" s="60">
        <f t="shared" ref="B37:G37" si="6">B38+B39</f>
        <v>0</v>
      </c>
      <c r="C37" s="60">
        <f t="shared" si="6"/>
        <v>0</v>
      </c>
      <c r="D37" s="60">
        <f t="shared" si="6"/>
        <v>0</v>
      </c>
      <c r="E37" s="60">
        <f t="shared" si="6"/>
        <v>0</v>
      </c>
      <c r="F37" s="60">
        <f t="shared" si="6"/>
        <v>0</v>
      </c>
      <c r="G37" s="60">
        <f t="shared" si="6"/>
        <v>0</v>
      </c>
    </row>
    <row r="38" spans="1:8" x14ac:dyDescent="0.25">
      <c r="A38" s="63" t="s">
        <v>244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f>F38-B38</f>
        <v>0</v>
      </c>
    </row>
    <row r="39" spans="1:8" x14ac:dyDescent="0.25">
      <c r="A39" s="63" t="s">
        <v>245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 t="shared" ref="B41:G41" si="7">SUM(B9,B10,B11,B12,B13,B14,B15,B16,B28,B34,B35,B37)</f>
        <v>105653018</v>
      </c>
      <c r="C41" s="61">
        <f t="shared" si="7"/>
        <v>15050000</v>
      </c>
      <c r="D41" s="61">
        <f t="shared" si="7"/>
        <v>120703018</v>
      </c>
      <c r="E41" s="61">
        <f t="shared" si="7"/>
        <v>5236253.49</v>
      </c>
      <c r="F41" s="61">
        <f t="shared" si="7"/>
        <v>7246663.9300000006</v>
      </c>
      <c r="G41" s="61">
        <f t="shared" si="7"/>
        <v>-98406354.070000008</v>
      </c>
    </row>
    <row r="42" spans="1:8" x14ac:dyDescent="0.25">
      <c r="A42" s="55" t="s">
        <v>246</v>
      </c>
      <c r="B42" s="129"/>
      <c r="C42" s="129"/>
      <c r="D42" s="129"/>
      <c r="E42" s="129"/>
      <c r="F42" s="129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 t="shared" ref="B45:G45" si="8">SUM(B46:B53)</f>
        <v>0</v>
      </c>
      <c r="C45" s="60">
        <f t="shared" si="8"/>
        <v>0</v>
      </c>
      <c r="D45" s="60">
        <f t="shared" si="8"/>
        <v>0</v>
      </c>
      <c r="E45" s="60">
        <f t="shared" si="8"/>
        <v>0</v>
      </c>
      <c r="F45" s="60">
        <f t="shared" si="8"/>
        <v>0</v>
      </c>
      <c r="G45" s="60">
        <f t="shared" si="8"/>
        <v>0</v>
      </c>
    </row>
    <row r="46" spans="1:8" x14ac:dyDescent="0.25">
      <c r="A46" s="69" t="s">
        <v>249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f>F46-B46</f>
        <v>0</v>
      </c>
    </row>
    <row r="47" spans="1:8" x14ac:dyDescent="0.25">
      <c r="A47" s="69" t="s">
        <v>250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f t="shared" ref="G47:G53" si="9">F47-B47</f>
        <v>0</v>
      </c>
    </row>
    <row r="48" spans="1:8" x14ac:dyDescent="0.25">
      <c r="A48" s="69" t="s">
        <v>251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f t="shared" si="9"/>
        <v>0</v>
      </c>
    </row>
    <row r="49" spans="1:7" ht="30" x14ac:dyDescent="0.25">
      <c r="A49" s="69" t="s">
        <v>252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f t="shared" si="9"/>
        <v>0</v>
      </c>
    </row>
    <row r="50" spans="1:7" x14ac:dyDescent="0.25">
      <c r="A50" s="69" t="s">
        <v>253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f t="shared" si="9"/>
        <v>0</v>
      </c>
    </row>
    <row r="51" spans="1:7" x14ac:dyDescent="0.25">
      <c r="A51" s="69" t="s">
        <v>254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f t="shared" si="9"/>
        <v>0</v>
      </c>
    </row>
    <row r="52" spans="1:7" x14ac:dyDescent="0.25">
      <c r="A52" s="48" t="s">
        <v>255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f t="shared" si="9"/>
        <v>0</v>
      </c>
    </row>
    <row r="53" spans="1:7" x14ac:dyDescent="0.25">
      <c r="A53" s="63" t="s">
        <v>256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f t="shared" si="9"/>
        <v>0</v>
      </c>
    </row>
    <row r="54" spans="1:7" x14ac:dyDescent="0.25">
      <c r="A54" s="53" t="s">
        <v>257</v>
      </c>
      <c r="B54" s="60">
        <f t="shared" ref="B54:G54" si="10">SUM(B55:B58)</f>
        <v>0</v>
      </c>
      <c r="C54" s="60">
        <f t="shared" si="10"/>
        <v>0</v>
      </c>
      <c r="D54" s="60">
        <f t="shared" si="10"/>
        <v>0</v>
      </c>
      <c r="E54" s="60">
        <f t="shared" si="10"/>
        <v>0</v>
      </c>
      <c r="F54" s="60">
        <f t="shared" si="10"/>
        <v>0</v>
      </c>
      <c r="G54" s="60">
        <f t="shared" si="10"/>
        <v>0</v>
      </c>
    </row>
    <row r="55" spans="1:7" x14ac:dyDescent="0.25">
      <c r="A55" s="48" t="s">
        <v>258</v>
      </c>
      <c r="B55" s="60">
        <v>0</v>
      </c>
      <c r="C55" s="60">
        <v>0</v>
      </c>
      <c r="D55" s="60">
        <v>0</v>
      </c>
      <c r="E55" s="60">
        <v>0</v>
      </c>
      <c r="F55" s="60">
        <v>0</v>
      </c>
      <c r="G55" s="60">
        <f>F55-B55</f>
        <v>0</v>
      </c>
    </row>
    <row r="56" spans="1:7" x14ac:dyDescent="0.25">
      <c r="A56" s="69" t="s">
        <v>259</v>
      </c>
      <c r="B56" s="60">
        <v>0</v>
      </c>
      <c r="C56" s="60">
        <v>0</v>
      </c>
      <c r="D56" s="60">
        <v>0</v>
      </c>
      <c r="E56" s="60">
        <v>0</v>
      </c>
      <c r="F56" s="60">
        <v>0</v>
      </c>
      <c r="G56" s="60">
        <f>F56-B56</f>
        <v>0</v>
      </c>
    </row>
    <row r="57" spans="1:7" x14ac:dyDescent="0.25">
      <c r="A57" s="69" t="s">
        <v>260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  <c r="G57" s="60">
        <f>F57-B57</f>
        <v>0</v>
      </c>
    </row>
    <row r="58" spans="1:7" x14ac:dyDescent="0.25">
      <c r="A58" s="48" t="s">
        <v>261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  <c r="G58" s="60">
        <f>F58-B58</f>
        <v>0</v>
      </c>
    </row>
    <row r="59" spans="1:7" x14ac:dyDescent="0.25">
      <c r="A59" s="53" t="s">
        <v>262</v>
      </c>
      <c r="B59" s="60">
        <f t="shared" ref="B59:G59" si="11">SUM(B60:B61)</f>
        <v>0</v>
      </c>
      <c r="C59" s="60">
        <f t="shared" si="11"/>
        <v>0</v>
      </c>
      <c r="D59" s="60">
        <f t="shared" si="11"/>
        <v>0</v>
      </c>
      <c r="E59" s="60">
        <f t="shared" si="11"/>
        <v>0</v>
      </c>
      <c r="F59" s="60">
        <f t="shared" si="11"/>
        <v>0</v>
      </c>
      <c r="G59" s="60">
        <f t="shared" si="11"/>
        <v>0</v>
      </c>
    </row>
    <row r="60" spans="1:7" x14ac:dyDescent="0.25">
      <c r="A60" s="69" t="s">
        <v>263</v>
      </c>
      <c r="B60" s="60">
        <v>0</v>
      </c>
      <c r="C60" s="60">
        <v>0</v>
      </c>
      <c r="D60" s="60">
        <v>0</v>
      </c>
      <c r="E60" s="60">
        <v>0</v>
      </c>
      <c r="F60" s="60">
        <v>0</v>
      </c>
      <c r="G60" s="60">
        <f>F60-B60</f>
        <v>0</v>
      </c>
    </row>
    <row r="61" spans="1:7" x14ac:dyDescent="0.25">
      <c r="A61" s="69" t="s">
        <v>264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f>F61-B61</f>
        <v>0</v>
      </c>
    </row>
    <row r="62" spans="1:7" x14ac:dyDescent="0.25">
      <c r="A62" s="53" t="s">
        <v>265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  <c r="G62" s="60">
        <f>F62-B62</f>
        <v>0</v>
      </c>
    </row>
    <row r="63" spans="1:7" x14ac:dyDescent="0.25">
      <c r="A63" s="53" t="s">
        <v>266</v>
      </c>
      <c r="B63" s="60">
        <v>0</v>
      </c>
      <c r="C63" s="60">
        <v>0</v>
      </c>
      <c r="D63" s="60">
        <v>0</v>
      </c>
      <c r="E63" s="60">
        <v>0</v>
      </c>
      <c r="F63" s="60">
        <v>0</v>
      </c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 t="shared" ref="B65:G65" si="12">B45+B54+B59+B62+B63</f>
        <v>0</v>
      </c>
      <c r="C65" s="61">
        <f t="shared" si="12"/>
        <v>0</v>
      </c>
      <c r="D65" s="61">
        <f t="shared" si="12"/>
        <v>0</v>
      </c>
      <c r="E65" s="61">
        <f t="shared" si="12"/>
        <v>0</v>
      </c>
      <c r="F65" s="61">
        <f t="shared" si="12"/>
        <v>0</v>
      </c>
      <c r="G65" s="61">
        <f t="shared" si="12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 t="shared" ref="B67:G67" si="13">B68</f>
        <v>0</v>
      </c>
      <c r="C67" s="61">
        <f t="shared" si="13"/>
        <v>0</v>
      </c>
      <c r="D67" s="61">
        <f t="shared" si="13"/>
        <v>0</v>
      </c>
      <c r="E67" s="61">
        <f t="shared" si="13"/>
        <v>0</v>
      </c>
      <c r="F67" s="61">
        <f t="shared" si="13"/>
        <v>0</v>
      </c>
      <c r="G67" s="61">
        <f t="shared" si="13"/>
        <v>0</v>
      </c>
    </row>
    <row r="68" spans="1:7" x14ac:dyDescent="0.25">
      <c r="A68" s="53" t="s">
        <v>269</v>
      </c>
      <c r="B68" s="60">
        <v>0</v>
      </c>
      <c r="C68" s="60">
        <v>0</v>
      </c>
      <c r="D68" s="60">
        <v>0</v>
      </c>
      <c r="E68" s="60">
        <v>0</v>
      </c>
      <c r="F68" s="60">
        <v>0</v>
      </c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 t="shared" ref="B70:G70" si="14">B41+B65+B67</f>
        <v>105653018</v>
      </c>
      <c r="C70" s="61">
        <f t="shared" si="14"/>
        <v>15050000</v>
      </c>
      <c r="D70" s="61">
        <f t="shared" si="14"/>
        <v>120703018</v>
      </c>
      <c r="E70" s="61">
        <f t="shared" si="14"/>
        <v>5236253.49</v>
      </c>
      <c r="F70" s="61">
        <f t="shared" si="14"/>
        <v>7246663.9300000006</v>
      </c>
      <c r="G70" s="61">
        <f t="shared" si="14"/>
        <v>-98406354.070000008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30" t="s">
        <v>272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f>F73-B73</f>
        <v>0</v>
      </c>
    </row>
    <row r="74" spans="1:7" ht="30" x14ac:dyDescent="0.25">
      <c r="A74" s="130" t="s">
        <v>273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f>F74-B74</f>
        <v>0</v>
      </c>
    </row>
    <row r="75" spans="1:7" x14ac:dyDescent="0.25">
      <c r="A75" s="120" t="s">
        <v>274</v>
      </c>
      <c r="B75" s="61">
        <f t="shared" ref="B75:G75" si="15">B73+B74</f>
        <v>0</v>
      </c>
      <c r="C75" s="61">
        <f t="shared" si="15"/>
        <v>0</v>
      </c>
      <c r="D75" s="61">
        <f t="shared" si="15"/>
        <v>0</v>
      </c>
      <c r="E75" s="61">
        <f t="shared" si="15"/>
        <v>0</v>
      </c>
      <c r="F75" s="61">
        <f t="shared" si="15"/>
        <v>0</v>
      </c>
      <c r="G75" s="61">
        <f t="shared" si="15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11811023622047245" right="0.11811023622047245" top="0.15748031496062992" bottom="0.15748031496062992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x14ac:dyDescent="0.2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x14ac:dyDescent="0.2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x14ac:dyDescent="0.2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x14ac:dyDescent="0.2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x14ac:dyDescent="0.2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x14ac:dyDescent="0.2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x14ac:dyDescent="0.2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20653018</v>
      </c>
      <c r="Q9" s="18">
        <f>'Formato 5'!C15</f>
        <v>0</v>
      </c>
      <c r="R9" s="18">
        <f>'Formato 5'!D15</f>
        <v>20653018</v>
      </c>
      <c r="S9" s="18">
        <f>'Formato 5'!E15</f>
        <v>4597778.42</v>
      </c>
      <c r="T9" s="18">
        <f>'Formato 5'!F15</f>
        <v>6608188.8600000003</v>
      </c>
      <c r="U9" s="18">
        <f>'Formato 5'!G15</f>
        <v>-14044829.140000001</v>
      </c>
    </row>
    <row r="10" spans="1:25" x14ac:dyDescent="0.2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x14ac:dyDescent="0.2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x14ac:dyDescent="0.2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x14ac:dyDescent="0.2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85000000</v>
      </c>
      <c r="Q29" s="18">
        <f>'Formato 5'!C35</f>
        <v>15050000</v>
      </c>
      <c r="R29" s="18">
        <f>'Formato 5'!D35</f>
        <v>100050000</v>
      </c>
      <c r="S29" s="18">
        <f>'Formato 5'!E35</f>
        <v>638475.06999999995</v>
      </c>
      <c r="T29" s="18">
        <f>'Formato 5'!F35</f>
        <v>638475.06999999995</v>
      </c>
      <c r="U29" s="18">
        <f>'Formato 5'!G35</f>
        <v>-84361524.930000007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85000000</v>
      </c>
      <c r="Q30" s="18">
        <f>'Formato 5'!C36</f>
        <v>15050000</v>
      </c>
      <c r="R30" s="18">
        <f>'Formato 5'!D36</f>
        <v>100050000</v>
      </c>
      <c r="S30" s="18">
        <f>'Formato 5'!E36</f>
        <v>638475.06999999995</v>
      </c>
      <c r="T30" s="18">
        <f>'Formato 5'!F36</f>
        <v>638475.06999999995</v>
      </c>
      <c r="U30" s="18">
        <f>'Formato 5'!G36</f>
        <v>-84361524.930000007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105653018</v>
      </c>
      <c r="Q34">
        <f>'Formato 5'!C41</f>
        <v>15050000</v>
      </c>
      <c r="R34">
        <f>'Formato 5'!D41</f>
        <v>120703018</v>
      </c>
      <c r="S34">
        <f>'Formato 5'!E41</f>
        <v>5236253.49</v>
      </c>
      <c r="T34">
        <f>'Formato 5'!F41</f>
        <v>7246663.9300000006</v>
      </c>
      <c r="U34">
        <f>'Formato 5'!G41</f>
        <v>-98406354.070000008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G161"/>
  <sheetViews>
    <sheetView zoomScale="80" zoomScaleNormal="80" zoomScalePageLayoutView="90" workbookViewId="0">
      <selection activeCell="B160" sqref="B160"/>
    </sheetView>
  </sheetViews>
  <sheetFormatPr baseColWidth="10" defaultColWidth="0" defaultRowHeight="15" zeroHeight="1" x14ac:dyDescent="0.25"/>
  <cols>
    <col min="1" max="1" width="102.85546875" customWidth="1"/>
    <col min="2" max="6" width="20.7109375" customWidth="1"/>
    <col min="7" max="7" width="17.5703125" customWidth="1"/>
  </cols>
  <sheetData>
    <row r="1" spans="1:7" ht="56.25" customHeight="1" x14ac:dyDescent="0.25">
      <c r="A1" s="170" t="s">
        <v>3285</v>
      </c>
      <c r="B1" s="169"/>
      <c r="C1" s="169"/>
      <c r="D1" s="169"/>
      <c r="E1" s="169"/>
      <c r="F1" s="169"/>
      <c r="G1" s="169"/>
    </row>
    <row r="2" spans="1:7" x14ac:dyDescent="0.25">
      <c r="A2" s="173" t="str">
        <f>ENTE_PUBLICO_A</f>
        <v>Sistema de Agua Potable y Alcantarillado en la Zona rural del Municipio de León, Guanajuato, Gobierno del Estado de Guanajuato (a)</v>
      </c>
      <c r="B2" s="173"/>
      <c r="C2" s="173"/>
      <c r="D2" s="173"/>
      <c r="E2" s="173"/>
      <c r="F2" s="173"/>
      <c r="G2" s="173"/>
    </row>
    <row r="3" spans="1:7" x14ac:dyDescent="0.25">
      <c r="A3" s="174" t="s">
        <v>277</v>
      </c>
      <c r="B3" s="174"/>
      <c r="C3" s="174"/>
      <c r="D3" s="174"/>
      <c r="E3" s="174"/>
      <c r="F3" s="174"/>
      <c r="G3" s="174"/>
    </row>
    <row r="4" spans="1:7" x14ac:dyDescent="0.25">
      <c r="A4" s="174" t="s">
        <v>278</v>
      </c>
      <c r="B4" s="174"/>
      <c r="C4" s="174"/>
      <c r="D4" s="174"/>
      <c r="E4" s="174"/>
      <c r="F4" s="174"/>
      <c r="G4" s="174"/>
    </row>
    <row r="5" spans="1:7" x14ac:dyDescent="0.25">
      <c r="A5" s="175" t="str">
        <f>TRIMESTRE</f>
        <v>Del 1 de enero al 30 de marzo de 2019 (b)</v>
      </c>
      <c r="B5" s="175"/>
      <c r="C5" s="175"/>
      <c r="D5" s="175"/>
      <c r="E5" s="175"/>
      <c r="F5" s="175"/>
      <c r="G5" s="175"/>
    </row>
    <row r="6" spans="1:7" x14ac:dyDescent="0.25">
      <c r="A6" s="167" t="s">
        <v>118</v>
      </c>
      <c r="B6" s="167"/>
      <c r="C6" s="167"/>
      <c r="D6" s="167"/>
      <c r="E6" s="167"/>
      <c r="F6" s="167"/>
      <c r="G6" s="167"/>
    </row>
    <row r="7" spans="1:7" ht="15" customHeight="1" x14ac:dyDescent="0.25">
      <c r="A7" s="171" t="s">
        <v>0</v>
      </c>
      <c r="B7" s="171" t="s">
        <v>279</v>
      </c>
      <c r="C7" s="171"/>
      <c r="D7" s="171"/>
      <c r="E7" s="171"/>
      <c r="F7" s="171"/>
      <c r="G7" s="172" t="s">
        <v>280</v>
      </c>
    </row>
    <row r="8" spans="1:7" ht="30" x14ac:dyDescent="0.25">
      <c r="A8" s="171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71"/>
    </row>
    <row r="9" spans="1:7" x14ac:dyDescent="0.25">
      <c r="A9" s="82" t="s">
        <v>285</v>
      </c>
      <c r="B9" s="79">
        <f t="shared" ref="B9:G9" si="0">SUM(B10,B18,B28,B38,B48,B58,B62,B71,B75)</f>
        <v>105653018</v>
      </c>
      <c r="C9" s="79">
        <f t="shared" si="0"/>
        <v>15050000</v>
      </c>
      <c r="D9" s="79">
        <f t="shared" si="0"/>
        <v>120703018</v>
      </c>
      <c r="E9" s="79">
        <f t="shared" si="0"/>
        <v>17777821.920000002</v>
      </c>
      <c r="F9" s="79">
        <f t="shared" si="0"/>
        <v>17777821.920000002</v>
      </c>
      <c r="G9" s="79">
        <f t="shared" si="0"/>
        <v>102925196.08</v>
      </c>
    </row>
    <row r="10" spans="1:7" x14ac:dyDescent="0.25">
      <c r="A10" s="83" t="s">
        <v>286</v>
      </c>
      <c r="B10" s="80">
        <f t="shared" ref="B10:G10" si="1">SUM(B11:B17)</f>
        <v>1750000</v>
      </c>
      <c r="C10" s="80">
        <f t="shared" si="1"/>
        <v>0</v>
      </c>
      <c r="D10" s="80">
        <f t="shared" si="1"/>
        <v>1750000</v>
      </c>
      <c r="E10" s="80">
        <f t="shared" si="1"/>
        <v>9281.94</v>
      </c>
      <c r="F10" s="80">
        <f t="shared" si="1"/>
        <v>9281.94</v>
      </c>
      <c r="G10" s="80">
        <f t="shared" si="1"/>
        <v>1740718.06</v>
      </c>
    </row>
    <row r="11" spans="1:7" x14ac:dyDescent="0.25">
      <c r="A11" s="84" t="s">
        <v>287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f t="shared" ref="G11:G17" si="2">D11-E11</f>
        <v>0</v>
      </c>
    </row>
    <row r="12" spans="1:7" x14ac:dyDescent="0.25">
      <c r="A12" s="84" t="s">
        <v>288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f t="shared" si="2"/>
        <v>0</v>
      </c>
    </row>
    <row r="13" spans="1:7" x14ac:dyDescent="0.25">
      <c r="A13" s="84" t="s">
        <v>289</v>
      </c>
      <c r="B13" s="80">
        <v>0</v>
      </c>
      <c r="C13" s="80">
        <v>0</v>
      </c>
      <c r="D13" s="80">
        <v>0</v>
      </c>
      <c r="E13" s="80">
        <v>0</v>
      </c>
      <c r="F13" s="80">
        <v>0</v>
      </c>
      <c r="G13" s="80">
        <f t="shared" si="2"/>
        <v>0</v>
      </c>
    </row>
    <row r="14" spans="1:7" x14ac:dyDescent="0.25">
      <c r="A14" s="84" t="s">
        <v>290</v>
      </c>
      <c r="B14" s="80">
        <v>0</v>
      </c>
      <c r="C14" s="80">
        <v>0</v>
      </c>
      <c r="D14" s="80">
        <v>0</v>
      </c>
      <c r="E14" s="80">
        <v>0</v>
      </c>
      <c r="F14" s="80">
        <v>0</v>
      </c>
      <c r="G14" s="80">
        <f t="shared" si="2"/>
        <v>0</v>
      </c>
    </row>
    <row r="15" spans="1:7" x14ac:dyDescent="0.25">
      <c r="A15" s="84" t="s">
        <v>291</v>
      </c>
      <c r="B15" s="80">
        <v>1750000</v>
      </c>
      <c r="C15" s="80">
        <v>0</v>
      </c>
      <c r="D15" s="80">
        <v>1750000</v>
      </c>
      <c r="E15" s="80">
        <v>9281.94</v>
      </c>
      <c r="F15" s="80">
        <v>9281.94</v>
      </c>
      <c r="G15" s="80">
        <f t="shared" si="2"/>
        <v>1740718.06</v>
      </c>
    </row>
    <row r="16" spans="1:7" x14ac:dyDescent="0.25">
      <c r="A16" s="84" t="s">
        <v>292</v>
      </c>
      <c r="B16" s="80">
        <v>0</v>
      </c>
      <c r="C16" s="80">
        <v>0</v>
      </c>
      <c r="D16" s="80">
        <v>0</v>
      </c>
      <c r="E16" s="80">
        <v>0</v>
      </c>
      <c r="F16" s="80">
        <v>0</v>
      </c>
      <c r="G16" s="80">
        <f t="shared" si="2"/>
        <v>0</v>
      </c>
    </row>
    <row r="17" spans="1:7" x14ac:dyDescent="0.25">
      <c r="A17" s="84" t="s">
        <v>293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f t="shared" si="2"/>
        <v>0</v>
      </c>
    </row>
    <row r="18" spans="1:7" x14ac:dyDescent="0.25">
      <c r="A18" s="83" t="s">
        <v>294</v>
      </c>
      <c r="B18" s="80">
        <f t="shared" ref="B18:G18" si="3">SUM(B19:B27)</f>
        <v>0</v>
      </c>
      <c r="C18" s="80">
        <f t="shared" si="3"/>
        <v>0</v>
      </c>
      <c r="D18" s="80">
        <f t="shared" si="3"/>
        <v>0</v>
      </c>
      <c r="E18" s="80">
        <f t="shared" si="3"/>
        <v>0</v>
      </c>
      <c r="F18" s="80">
        <f t="shared" si="3"/>
        <v>0</v>
      </c>
      <c r="G18" s="80">
        <f t="shared" si="3"/>
        <v>0</v>
      </c>
    </row>
    <row r="19" spans="1:7" x14ac:dyDescent="0.25">
      <c r="A19" s="84" t="s">
        <v>295</v>
      </c>
      <c r="B19" s="80">
        <v>0</v>
      </c>
      <c r="C19" s="80">
        <v>0</v>
      </c>
      <c r="D19" s="80">
        <v>0</v>
      </c>
      <c r="E19" s="80">
        <v>0</v>
      </c>
      <c r="F19" s="80">
        <v>0</v>
      </c>
      <c r="G19" s="80">
        <f>D19-E19</f>
        <v>0</v>
      </c>
    </row>
    <row r="20" spans="1:7" x14ac:dyDescent="0.25">
      <c r="A20" s="84" t="s">
        <v>296</v>
      </c>
      <c r="B20" s="80">
        <v>0</v>
      </c>
      <c r="C20" s="80">
        <v>0</v>
      </c>
      <c r="D20" s="80">
        <v>0</v>
      </c>
      <c r="E20" s="80">
        <v>0</v>
      </c>
      <c r="F20" s="80">
        <v>0</v>
      </c>
      <c r="G20" s="80">
        <f t="shared" ref="G20:G27" si="4">D20-E20</f>
        <v>0</v>
      </c>
    </row>
    <row r="21" spans="1:7" x14ac:dyDescent="0.25">
      <c r="A21" s="84" t="s">
        <v>297</v>
      </c>
      <c r="B21" s="80">
        <v>0</v>
      </c>
      <c r="C21" s="80">
        <v>0</v>
      </c>
      <c r="D21" s="80">
        <v>0</v>
      </c>
      <c r="E21" s="80">
        <v>0</v>
      </c>
      <c r="F21" s="80">
        <v>0</v>
      </c>
      <c r="G21" s="80">
        <f t="shared" si="4"/>
        <v>0</v>
      </c>
    </row>
    <row r="22" spans="1:7" x14ac:dyDescent="0.25">
      <c r="A22" s="84" t="s">
        <v>298</v>
      </c>
      <c r="B22" s="80">
        <v>0</v>
      </c>
      <c r="C22" s="80">
        <v>0</v>
      </c>
      <c r="D22" s="80">
        <v>0</v>
      </c>
      <c r="E22" s="80">
        <v>0</v>
      </c>
      <c r="F22" s="80">
        <v>0</v>
      </c>
      <c r="G22" s="80">
        <f t="shared" si="4"/>
        <v>0</v>
      </c>
    </row>
    <row r="23" spans="1:7" x14ac:dyDescent="0.25">
      <c r="A23" s="84" t="s">
        <v>299</v>
      </c>
      <c r="B23" s="80">
        <v>0</v>
      </c>
      <c r="C23" s="80">
        <v>0</v>
      </c>
      <c r="D23" s="80">
        <v>0</v>
      </c>
      <c r="E23" s="80">
        <v>0</v>
      </c>
      <c r="F23" s="80">
        <v>0</v>
      </c>
      <c r="G23" s="80">
        <f t="shared" si="4"/>
        <v>0</v>
      </c>
    </row>
    <row r="24" spans="1:7" x14ac:dyDescent="0.25">
      <c r="A24" s="84" t="s">
        <v>300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f t="shared" si="4"/>
        <v>0</v>
      </c>
    </row>
    <row r="25" spans="1:7" x14ac:dyDescent="0.25">
      <c r="A25" s="84" t="s">
        <v>301</v>
      </c>
      <c r="B25" s="80">
        <v>0</v>
      </c>
      <c r="C25" s="80">
        <v>0</v>
      </c>
      <c r="D25" s="80">
        <v>0</v>
      </c>
      <c r="E25" s="80">
        <v>0</v>
      </c>
      <c r="F25" s="80">
        <v>0</v>
      </c>
      <c r="G25" s="80">
        <f t="shared" si="4"/>
        <v>0</v>
      </c>
    </row>
    <row r="26" spans="1:7" x14ac:dyDescent="0.25">
      <c r="A26" s="84" t="s">
        <v>302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f t="shared" si="4"/>
        <v>0</v>
      </c>
    </row>
    <row r="27" spans="1:7" x14ac:dyDescent="0.25">
      <c r="A27" s="84" t="s">
        <v>303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f t="shared" si="4"/>
        <v>0</v>
      </c>
    </row>
    <row r="28" spans="1:7" x14ac:dyDescent="0.25">
      <c r="A28" s="83" t="s">
        <v>304</v>
      </c>
      <c r="B28" s="80">
        <f>SUM(B29:B37)</f>
        <v>18903018</v>
      </c>
      <c r="C28" s="80">
        <f>SUM(C29:C37)</f>
        <v>0</v>
      </c>
      <c r="D28" s="80">
        <v>18903018</v>
      </c>
      <c r="E28" s="80">
        <f>SUM(E29:E37)</f>
        <v>3130496.9000000004</v>
      </c>
      <c r="F28" s="80">
        <f>SUM(F29:F37)</f>
        <v>3130496.9000000004</v>
      </c>
      <c r="G28" s="80">
        <f>SUM(G29:G37)</f>
        <v>15772521.1</v>
      </c>
    </row>
    <row r="29" spans="1:7" x14ac:dyDescent="0.25">
      <c r="A29" s="84" t="s">
        <v>305</v>
      </c>
      <c r="B29" s="80">
        <v>0</v>
      </c>
      <c r="C29" s="80">
        <v>0</v>
      </c>
      <c r="D29" s="80">
        <v>0</v>
      </c>
      <c r="E29" s="80">
        <v>0</v>
      </c>
      <c r="F29" s="80">
        <v>0</v>
      </c>
      <c r="G29" s="80">
        <f>D29-E29</f>
        <v>0</v>
      </c>
    </row>
    <row r="30" spans="1:7" x14ac:dyDescent="0.25">
      <c r="A30" s="84" t="s">
        <v>306</v>
      </c>
      <c r="B30" s="80">
        <v>2463863.04</v>
      </c>
      <c r="C30" s="80">
        <v>0</v>
      </c>
      <c r="D30" s="80">
        <v>2463863.04</v>
      </c>
      <c r="E30" s="80">
        <v>615965.76</v>
      </c>
      <c r="F30" s="80">
        <v>615965.76</v>
      </c>
      <c r="G30" s="80">
        <f t="shared" ref="G30:G37" si="5">D30-E30</f>
        <v>1847897.28</v>
      </c>
    </row>
    <row r="31" spans="1:7" x14ac:dyDescent="0.25">
      <c r="A31" s="84" t="s">
        <v>307</v>
      </c>
      <c r="B31" s="80">
        <v>16435154.960000001</v>
      </c>
      <c r="C31" s="80">
        <v>0</v>
      </c>
      <c r="D31" s="80">
        <v>16435154.960000001</v>
      </c>
      <c r="E31" s="80">
        <v>2513646.14</v>
      </c>
      <c r="F31" s="80">
        <v>2513646.14</v>
      </c>
      <c r="G31" s="80">
        <f t="shared" si="5"/>
        <v>13921508.82</v>
      </c>
    </row>
    <row r="32" spans="1:7" x14ac:dyDescent="0.25">
      <c r="A32" s="84" t="s">
        <v>308</v>
      </c>
      <c r="B32" s="80">
        <v>4000</v>
      </c>
      <c r="C32" s="80">
        <v>0</v>
      </c>
      <c r="D32" s="80">
        <v>4000</v>
      </c>
      <c r="E32" s="80">
        <v>885</v>
      </c>
      <c r="F32" s="80">
        <v>885</v>
      </c>
      <c r="G32" s="80">
        <f t="shared" si="5"/>
        <v>3115</v>
      </c>
    </row>
    <row r="33" spans="1:7" x14ac:dyDescent="0.25">
      <c r="A33" s="84" t="s">
        <v>309</v>
      </c>
      <c r="B33" s="80">
        <v>0</v>
      </c>
      <c r="C33" s="80">
        <v>0</v>
      </c>
      <c r="D33" s="80">
        <v>0</v>
      </c>
      <c r="E33" s="80">
        <v>0</v>
      </c>
      <c r="F33" s="80">
        <v>0</v>
      </c>
      <c r="G33" s="80">
        <f t="shared" si="5"/>
        <v>0</v>
      </c>
    </row>
    <row r="34" spans="1:7" x14ac:dyDescent="0.25">
      <c r="A34" s="84" t="s">
        <v>310</v>
      </c>
      <c r="B34" s="80">
        <v>0</v>
      </c>
      <c r="C34" s="80">
        <v>0</v>
      </c>
      <c r="D34" s="80">
        <v>0</v>
      </c>
      <c r="E34" s="80">
        <v>0</v>
      </c>
      <c r="F34" s="80">
        <v>0</v>
      </c>
      <c r="G34" s="80">
        <f t="shared" si="5"/>
        <v>0</v>
      </c>
    </row>
    <row r="35" spans="1:7" x14ac:dyDescent="0.25">
      <c r="A35" s="84" t="s">
        <v>311</v>
      </c>
      <c r="B35" s="80">
        <v>0</v>
      </c>
      <c r="C35" s="80">
        <v>0</v>
      </c>
      <c r="D35" s="80">
        <v>0</v>
      </c>
      <c r="E35" s="80">
        <v>0</v>
      </c>
      <c r="F35" s="80">
        <v>0</v>
      </c>
      <c r="G35" s="80">
        <f t="shared" si="5"/>
        <v>0</v>
      </c>
    </row>
    <row r="36" spans="1:7" x14ac:dyDescent="0.25">
      <c r="A36" s="84" t="s">
        <v>312</v>
      </c>
      <c r="B36" s="80">
        <v>0</v>
      </c>
      <c r="C36" s="80">
        <v>0</v>
      </c>
      <c r="D36" s="80">
        <v>0</v>
      </c>
      <c r="E36" s="80">
        <v>0</v>
      </c>
      <c r="F36" s="80">
        <v>0</v>
      </c>
      <c r="G36" s="80">
        <f t="shared" si="5"/>
        <v>0</v>
      </c>
    </row>
    <row r="37" spans="1:7" x14ac:dyDescent="0.25">
      <c r="A37" s="84" t="s">
        <v>313</v>
      </c>
      <c r="B37" s="80">
        <v>0</v>
      </c>
      <c r="C37" s="80">
        <v>0</v>
      </c>
      <c r="D37" s="80">
        <v>0</v>
      </c>
      <c r="E37" s="80">
        <v>0</v>
      </c>
      <c r="F37" s="80">
        <v>0</v>
      </c>
      <c r="G37" s="80">
        <f t="shared" si="5"/>
        <v>0</v>
      </c>
    </row>
    <row r="38" spans="1:7" x14ac:dyDescent="0.25">
      <c r="A38" s="83" t="s">
        <v>314</v>
      </c>
      <c r="B38" s="80">
        <f t="shared" ref="B38:G38" si="6">SUM(B39:B47)</f>
        <v>0</v>
      </c>
      <c r="C38" s="80">
        <f t="shared" si="6"/>
        <v>0</v>
      </c>
      <c r="D38" s="80">
        <f t="shared" si="6"/>
        <v>0</v>
      </c>
      <c r="E38" s="80">
        <f t="shared" si="6"/>
        <v>0</v>
      </c>
      <c r="F38" s="80">
        <f t="shared" si="6"/>
        <v>0</v>
      </c>
      <c r="G38" s="80">
        <f t="shared" si="6"/>
        <v>0</v>
      </c>
    </row>
    <row r="39" spans="1:7" x14ac:dyDescent="0.25">
      <c r="A39" s="84" t="s">
        <v>315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f>D39-E39</f>
        <v>0</v>
      </c>
    </row>
    <row r="40" spans="1:7" x14ac:dyDescent="0.25">
      <c r="A40" s="84" t="s">
        <v>316</v>
      </c>
      <c r="B40" s="80">
        <v>0</v>
      </c>
      <c r="C40" s="80">
        <v>0</v>
      </c>
      <c r="D40" s="80">
        <v>0</v>
      </c>
      <c r="E40" s="80">
        <v>0</v>
      </c>
      <c r="F40" s="80">
        <v>0</v>
      </c>
      <c r="G40" s="80">
        <f t="shared" ref="G40:G47" si="7">D40-E40</f>
        <v>0</v>
      </c>
    </row>
    <row r="41" spans="1:7" x14ac:dyDescent="0.25">
      <c r="A41" s="84" t="s">
        <v>317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f t="shared" si="7"/>
        <v>0</v>
      </c>
    </row>
    <row r="42" spans="1:7" x14ac:dyDescent="0.25">
      <c r="A42" s="84" t="s">
        <v>318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f t="shared" si="7"/>
        <v>0</v>
      </c>
    </row>
    <row r="43" spans="1:7" x14ac:dyDescent="0.25">
      <c r="A43" s="84" t="s">
        <v>319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f t="shared" si="7"/>
        <v>0</v>
      </c>
    </row>
    <row r="44" spans="1:7" x14ac:dyDescent="0.25">
      <c r="A44" s="84" t="s">
        <v>320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f t="shared" si="7"/>
        <v>0</v>
      </c>
    </row>
    <row r="45" spans="1:7" x14ac:dyDescent="0.25">
      <c r="A45" s="84" t="s">
        <v>321</v>
      </c>
      <c r="B45" s="80">
        <v>0</v>
      </c>
      <c r="C45" s="80">
        <v>0</v>
      </c>
      <c r="D45" s="80">
        <v>0</v>
      </c>
      <c r="E45" s="80">
        <v>0</v>
      </c>
      <c r="F45" s="80">
        <v>0</v>
      </c>
      <c r="G45" s="80">
        <f t="shared" si="7"/>
        <v>0</v>
      </c>
    </row>
    <row r="46" spans="1:7" x14ac:dyDescent="0.25">
      <c r="A46" s="84" t="s">
        <v>322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f t="shared" si="7"/>
        <v>0</v>
      </c>
    </row>
    <row r="47" spans="1:7" x14ac:dyDescent="0.25">
      <c r="A47" s="84" t="s">
        <v>323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f t="shared" si="7"/>
        <v>0</v>
      </c>
    </row>
    <row r="48" spans="1:7" x14ac:dyDescent="0.25">
      <c r="A48" s="83" t="s">
        <v>324</v>
      </c>
      <c r="B48" s="80">
        <f t="shared" ref="B48:G48" si="8">SUM(B49:B57)</f>
        <v>0</v>
      </c>
      <c r="C48" s="80">
        <f t="shared" si="8"/>
        <v>0</v>
      </c>
      <c r="D48" s="80">
        <f t="shared" si="8"/>
        <v>0</v>
      </c>
      <c r="E48" s="80">
        <f t="shared" si="8"/>
        <v>0</v>
      </c>
      <c r="F48" s="80">
        <f t="shared" si="8"/>
        <v>0</v>
      </c>
      <c r="G48" s="80">
        <f t="shared" si="8"/>
        <v>0</v>
      </c>
    </row>
    <row r="49" spans="1:7" x14ac:dyDescent="0.25">
      <c r="A49" s="84" t="s">
        <v>325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f>D49-E49</f>
        <v>0</v>
      </c>
    </row>
    <row r="50" spans="1:7" x14ac:dyDescent="0.25">
      <c r="A50" s="84" t="s">
        <v>326</v>
      </c>
      <c r="B50" s="80">
        <v>0</v>
      </c>
      <c r="C50" s="80">
        <v>0</v>
      </c>
      <c r="D50" s="80">
        <v>0</v>
      </c>
      <c r="E50" s="80">
        <v>0</v>
      </c>
      <c r="F50" s="80">
        <v>0</v>
      </c>
      <c r="G50" s="80">
        <f t="shared" ref="G50:G57" si="9">D50-E50</f>
        <v>0</v>
      </c>
    </row>
    <row r="51" spans="1:7" x14ac:dyDescent="0.25">
      <c r="A51" s="84" t="s">
        <v>327</v>
      </c>
      <c r="B51" s="80">
        <v>0</v>
      </c>
      <c r="C51" s="80">
        <v>0</v>
      </c>
      <c r="D51" s="80">
        <v>0</v>
      </c>
      <c r="E51" s="80">
        <v>0</v>
      </c>
      <c r="F51" s="80">
        <v>0</v>
      </c>
      <c r="G51" s="80">
        <f t="shared" si="9"/>
        <v>0</v>
      </c>
    </row>
    <row r="52" spans="1:7" x14ac:dyDescent="0.25">
      <c r="A52" s="84" t="s">
        <v>328</v>
      </c>
      <c r="B52" s="80">
        <v>0</v>
      </c>
      <c r="C52" s="80">
        <v>0</v>
      </c>
      <c r="D52" s="80">
        <v>0</v>
      </c>
      <c r="E52" s="80">
        <v>0</v>
      </c>
      <c r="F52" s="80">
        <v>0</v>
      </c>
      <c r="G52" s="80">
        <f t="shared" si="9"/>
        <v>0</v>
      </c>
    </row>
    <row r="53" spans="1:7" x14ac:dyDescent="0.25">
      <c r="A53" s="84" t="s">
        <v>329</v>
      </c>
      <c r="B53" s="80">
        <v>0</v>
      </c>
      <c r="C53" s="80">
        <v>0</v>
      </c>
      <c r="D53" s="80">
        <v>0</v>
      </c>
      <c r="E53" s="80">
        <v>0</v>
      </c>
      <c r="F53" s="80">
        <v>0</v>
      </c>
      <c r="G53" s="80">
        <f t="shared" si="9"/>
        <v>0</v>
      </c>
    </row>
    <row r="54" spans="1:7" x14ac:dyDescent="0.25">
      <c r="A54" s="84" t="s">
        <v>330</v>
      </c>
      <c r="B54" s="80">
        <v>0</v>
      </c>
      <c r="C54" s="80">
        <v>0</v>
      </c>
      <c r="D54" s="80">
        <v>0</v>
      </c>
      <c r="E54" s="80">
        <v>0</v>
      </c>
      <c r="F54" s="80">
        <v>0</v>
      </c>
      <c r="G54" s="80">
        <f t="shared" si="9"/>
        <v>0</v>
      </c>
    </row>
    <row r="55" spans="1:7" x14ac:dyDescent="0.25">
      <c r="A55" s="84" t="s">
        <v>331</v>
      </c>
      <c r="B55" s="80">
        <v>0</v>
      </c>
      <c r="C55" s="80">
        <v>0</v>
      </c>
      <c r="D55" s="80">
        <v>0</v>
      </c>
      <c r="E55" s="80">
        <v>0</v>
      </c>
      <c r="F55" s="80">
        <v>0</v>
      </c>
      <c r="G55" s="80">
        <f t="shared" si="9"/>
        <v>0</v>
      </c>
    </row>
    <row r="56" spans="1:7" x14ac:dyDescent="0.25">
      <c r="A56" s="84" t="s">
        <v>332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f t="shared" si="9"/>
        <v>0</v>
      </c>
    </row>
    <row r="57" spans="1:7" x14ac:dyDescent="0.25">
      <c r="A57" s="84" t="s">
        <v>333</v>
      </c>
      <c r="B57" s="80">
        <v>0</v>
      </c>
      <c r="C57" s="80">
        <v>0</v>
      </c>
      <c r="D57" s="80">
        <v>0</v>
      </c>
      <c r="E57" s="80">
        <v>0</v>
      </c>
      <c r="F57" s="80">
        <v>0</v>
      </c>
      <c r="G57" s="80">
        <f t="shared" si="9"/>
        <v>0</v>
      </c>
    </row>
    <row r="58" spans="1:7" x14ac:dyDescent="0.25">
      <c r="A58" s="83" t="s">
        <v>334</v>
      </c>
      <c r="B58" s="80">
        <f t="shared" ref="B58:G58" si="10">SUM(B59:B61)</f>
        <v>85000000</v>
      </c>
      <c r="C58" s="80">
        <f t="shared" si="10"/>
        <v>15050000</v>
      </c>
      <c r="D58" s="80">
        <f t="shared" si="10"/>
        <v>100050000</v>
      </c>
      <c r="E58" s="80">
        <f t="shared" si="10"/>
        <v>14638043.08</v>
      </c>
      <c r="F58" s="80">
        <f t="shared" si="10"/>
        <v>14638043.08</v>
      </c>
      <c r="G58" s="80">
        <f t="shared" si="10"/>
        <v>85411956.920000002</v>
      </c>
    </row>
    <row r="59" spans="1:7" x14ac:dyDescent="0.25">
      <c r="A59" s="84" t="s">
        <v>335</v>
      </c>
      <c r="B59" s="80">
        <v>0</v>
      </c>
      <c r="C59" s="80">
        <v>0</v>
      </c>
      <c r="D59" s="80">
        <v>0</v>
      </c>
      <c r="E59" s="80">
        <v>0</v>
      </c>
      <c r="F59" s="80">
        <v>0</v>
      </c>
      <c r="G59" s="80">
        <f>D59-E59</f>
        <v>0</v>
      </c>
    </row>
    <row r="60" spans="1:7" x14ac:dyDescent="0.25">
      <c r="A60" s="84" t="s">
        <v>336</v>
      </c>
      <c r="B60" s="80">
        <v>85000000</v>
      </c>
      <c r="C60" s="80">
        <v>15050000</v>
      </c>
      <c r="D60" s="80">
        <v>100050000</v>
      </c>
      <c r="E60" s="80">
        <v>14638043.08</v>
      </c>
      <c r="F60" s="80">
        <v>14638043.08</v>
      </c>
      <c r="G60" s="80">
        <f>D60-E60</f>
        <v>85411956.920000002</v>
      </c>
    </row>
    <row r="61" spans="1:7" x14ac:dyDescent="0.25">
      <c r="A61" s="84" t="s">
        <v>337</v>
      </c>
      <c r="B61" s="80">
        <v>0</v>
      </c>
      <c r="C61" s="80">
        <v>0</v>
      </c>
      <c r="D61" s="80">
        <v>0</v>
      </c>
      <c r="E61" s="80">
        <v>0</v>
      </c>
      <c r="F61" s="80">
        <v>0</v>
      </c>
      <c r="G61" s="80">
        <f>D61-E61</f>
        <v>0</v>
      </c>
    </row>
    <row r="62" spans="1:7" x14ac:dyDescent="0.25">
      <c r="A62" s="83" t="s">
        <v>338</v>
      </c>
      <c r="B62" s="80">
        <f t="shared" ref="B62:G62" si="11">SUM(B63:B67,B69:B70)</f>
        <v>0</v>
      </c>
      <c r="C62" s="80">
        <f t="shared" si="11"/>
        <v>0</v>
      </c>
      <c r="D62" s="80">
        <f t="shared" si="11"/>
        <v>0</v>
      </c>
      <c r="E62" s="80">
        <f t="shared" si="11"/>
        <v>0</v>
      </c>
      <c r="F62" s="80">
        <f t="shared" si="11"/>
        <v>0</v>
      </c>
      <c r="G62" s="80">
        <f t="shared" si="11"/>
        <v>0</v>
      </c>
    </row>
    <row r="63" spans="1:7" x14ac:dyDescent="0.25">
      <c r="A63" s="84" t="s">
        <v>339</v>
      </c>
      <c r="B63" s="80">
        <v>0</v>
      </c>
      <c r="C63" s="80">
        <v>0</v>
      </c>
      <c r="D63" s="80">
        <v>0</v>
      </c>
      <c r="E63" s="80">
        <v>0</v>
      </c>
      <c r="F63" s="80">
        <v>0</v>
      </c>
      <c r="G63" s="80">
        <f>D63-E63</f>
        <v>0</v>
      </c>
    </row>
    <row r="64" spans="1:7" x14ac:dyDescent="0.25">
      <c r="A64" s="84" t="s">
        <v>340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f t="shared" ref="G64:G70" si="12">D64-E64</f>
        <v>0</v>
      </c>
    </row>
    <row r="65" spans="1:7" x14ac:dyDescent="0.25">
      <c r="A65" s="84" t="s">
        <v>341</v>
      </c>
      <c r="B65" s="80">
        <v>0</v>
      </c>
      <c r="C65" s="80">
        <v>0</v>
      </c>
      <c r="D65" s="80">
        <v>0</v>
      </c>
      <c r="E65" s="80">
        <v>0</v>
      </c>
      <c r="F65" s="80">
        <v>0</v>
      </c>
      <c r="G65" s="80">
        <f t="shared" si="12"/>
        <v>0</v>
      </c>
    </row>
    <row r="66" spans="1:7" x14ac:dyDescent="0.25">
      <c r="A66" s="84" t="s">
        <v>342</v>
      </c>
      <c r="B66" s="80">
        <v>0</v>
      </c>
      <c r="C66" s="80">
        <v>0</v>
      </c>
      <c r="D66" s="80">
        <v>0</v>
      </c>
      <c r="E66" s="80">
        <v>0</v>
      </c>
      <c r="F66" s="80">
        <v>0</v>
      </c>
      <c r="G66" s="80">
        <f t="shared" si="12"/>
        <v>0</v>
      </c>
    </row>
    <row r="67" spans="1:7" x14ac:dyDescent="0.25">
      <c r="A67" s="84" t="s">
        <v>343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f t="shared" si="12"/>
        <v>0</v>
      </c>
    </row>
    <row r="68" spans="1:7" x14ac:dyDescent="0.25">
      <c r="A68" s="84" t="s">
        <v>3301</v>
      </c>
      <c r="B68" s="80">
        <v>0</v>
      </c>
      <c r="C68" s="80">
        <v>0</v>
      </c>
      <c r="D68" s="80">
        <v>0</v>
      </c>
      <c r="E68" s="80">
        <v>0</v>
      </c>
      <c r="F68" s="80">
        <v>0</v>
      </c>
      <c r="G68" s="80">
        <f t="shared" si="12"/>
        <v>0</v>
      </c>
    </row>
    <row r="69" spans="1:7" x14ac:dyDescent="0.25">
      <c r="A69" s="84" t="s">
        <v>345</v>
      </c>
      <c r="B69" s="80">
        <v>0</v>
      </c>
      <c r="C69" s="80">
        <v>0</v>
      </c>
      <c r="D69" s="80">
        <v>0</v>
      </c>
      <c r="E69" s="80">
        <v>0</v>
      </c>
      <c r="F69" s="80">
        <v>0</v>
      </c>
      <c r="G69" s="80">
        <f t="shared" si="12"/>
        <v>0</v>
      </c>
    </row>
    <row r="70" spans="1:7" x14ac:dyDescent="0.25">
      <c r="A70" s="84" t="s">
        <v>346</v>
      </c>
      <c r="B70" s="80">
        <v>0</v>
      </c>
      <c r="C70" s="80">
        <v>0</v>
      </c>
      <c r="D70" s="80">
        <v>0</v>
      </c>
      <c r="E70" s="80">
        <v>0</v>
      </c>
      <c r="F70" s="80">
        <v>0</v>
      </c>
      <c r="G70" s="80">
        <f t="shared" si="12"/>
        <v>0</v>
      </c>
    </row>
    <row r="71" spans="1:7" x14ac:dyDescent="0.25">
      <c r="A71" s="83" t="s">
        <v>347</v>
      </c>
      <c r="B71" s="80">
        <f t="shared" ref="B71:G71" si="13">SUM(B72:B74)</f>
        <v>0</v>
      </c>
      <c r="C71" s="80">
        <f t="shared" si="13"/>
        <v>0</v>
      </c>
      <c r="D71" s="80">
        <f t="shared" si="13"/>
        <v>0</v>
      </c>
      <c r="E71" s="80">
        <f t="shared" si="13"/>
        <v>0</v>
      </c>
      <c r="F71" s="80">
        <f t="shared" si="13"/>
        <v>0</v>
      </c>
      <c r="G71" s="80">
        <f t="shared" si="13"/>
        <v>0</v>
      </c>
    </row>
    <row r="72" spans="1:7" x14ac:dyDescent="0.25">
      <c r="A72" s="84" t="s">
        <v>348</v>
      </c>
      <c r="B72" s="80">
        <v>0</v>
      </c>
      <c r="C72" s="80">
        <v>0</v>
      </c>
      <c r="D72" s="80">
        <v>0</v>
      </c>
      <c r="E72" s="80">
        <v>0</v>
      </c>
      <c r="F72" s="80">
        <v>0</v>
      </c>
      <c r="G72" s="80">
        <f>D72-E72</f>
        <v>0</v>
      </c>
    </row>
    <row r="73" spans="1:7" x14ac:dyDescent="0.25">
      <c r="A73" s="84" t="s">
        <v>349</v>
      </c>
      <c r="B73" s="80">
        <v>0</v>
      </c>
      <c r="C73" s="80">
        <v>0</v>
      </c>
      <c r="D73" s="80">
        <v>0</v>
      </c>
      <c r="E73" s="80">
        <v>0</v>
      </c>
      <c r="F73" s="80">
        <v>0</v>
      </c>
      <c r="G73" s="80">
        <f>D73-E73</f>
        <v>0</v>
      </c>
    </row>
    <row r="74" spans="1:7" x14ac:dyDescent="0.25">
      <c r="A74" s="84" t="s">
        <v>350</v>
      </c>
      <c r="B74" s="80">
        <v>0</v>
      </c>
      <c r="C74" s="80">
        <v>0</v>
      </c>
      <c r="D74" s="80">
        <v>0</v>
      </c>
      <c r="E74" s="80">
        <v>0</v>
      </c>
      <c r="F74" s="80">
        <v>0</v>
      </c>
      <c r="G74" s="80">
        <f>D74-E74</f>
        <v>0</v>
      </c>
    </row>
    <row r="75" spans="1:7" x14ac:dyDescent="0.25">
      <c r="A75" s="83" t="s">
        <v>351</v>
      </c>
      <c r="B75" s="80">
        <f t="shared" ref="B75:G75" si="14">SUM(B76:B82)</f>
        <v>0</v>
      </c>
      <c r="C75" s="80">
        <f t="shared" si="14"/>
        <v>0</v>
      </c>
      <c r="D75" s="80">
        <f t="shared" si="14"/>
        <v>0</v>
      </c>
      <c r="E75" s="80">
        <f t="shared" si="14"/>
        <v>0</v>
      </c>
      <c r="F75" s="80">
        <f t="shared" si="14"/>
        <v>0</v>
      </c>
      <c r="G75" s="80">
        <f t="shared" si="14"/>
        <v>0</v>
      </c>
    </row>
    <row r="76" spans="1:7" x14ac:dyDescent="0.25">
      <c r="A76" s="84" t="s">
        <v>352</v>
      </c>
      <c r="B76" s="80">
        <v>0</v>
      </c>
      <c r="C76" s="80">
        <v>0</v>
      </c>
      <c r="D76" s="80">
        <v>0</v>
      </c>
      <c r="E76" s="80">
        <v>0</v>
      </c>
      <c r="F76" s="80">
        <v>0</v>
      </c>
      <c r="G76" s="80">
        <f>D76-E76</f>
        <v>0</v>
      </c>
    </row>
    <row r="77" spans="1:7" x14ac:dyDescent="0.25">
      <c r="A77" s="84" t="s">
        <v>353</v>
      </c>
      <c r="B77" s="80">
        <v>0</v>
      </c>
      <c r="C77" s="80">
        <v>0</v>
      </c>
      <c r="D77" s="80">
        <v>0</v>
      </c>
      <c r="E77" s="80">
        <v>0</v>
      </c>
      <c r="F77" s="80">
        <v>0</v>
      </c>
      <c r="G77" s="80">
        <f t="shared" ref="G77:G82" si="15">D77-E77</f>
        <v>0</v>
      </c>
    </row>
    <row r="78" spans="1:7" x14ac:dyDescent="0.25">
      <c r="A78" s="84" t="s">
        <v>354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f t="shared" si="15"/>
        <v>0</v>
      </c>
    </row>
    <row r="79" spans="1:7" x14ac:dyDescent="0.25">
      <c r="A79" s="84" t="s">
        <v>355</v>
      </c>
      <c r="B79" s="80">
        <v>0</v>
      </c>
      <c r="C79" s="80">
        <v>0</v>
      </c>
      <c r="D79" s="80">
        <v>0</v>
      </c>
      <c r="E79" s="80">
        <v>0</v>
      </c>
      <c r="F79" s="80">
        <v>0</v>
      </c>
      <c r="G79" s="80">
        <f t="shared" si="15"/>
        <v>0</v>
      </c>
    </row>
    <row r="80" spans="1:7" x14ac:dyDescent="0.25">
      <c r="A80" s="84" t="s">
        <v>356</v>
      </c>
      <c r="B80" s="80">
        <v>0</v>
      </c>
      <c r="C80" s="80">
        <v>0</v>
      </c>
      <c r="D80" s="80">
        <v>0</v>
      </c>
      <c r="E80" s="80">
        <v>0</v>
      </c>
      <c r="F80" s="80">
        <v>0</v>
      </c>
      <c r="G80" s="80">
        <f t="shared" si="15"/>
        <v>0</v>
      </c>
    </row>
    <row r="81" spans="1:7" x14ac:dyDescent="0.25">
      <c r="A81" s="84" t="s">
        <v>357</v>
      </c>
      <c r="B81" s="80">
        <v>0</v>
      </c>
      <c r="C81" s="80">
        <v>0</v>
      </c>
      <c r="D81" s="80">
        <v>0</v>
      </c>
      <c r="E81" s="80">
        <v>0</v>
      </c>
      <c r="F81" s="80">
        <v>0</v>
      </c>
      <c r="G81" s="80">
        <f t="shared" si="15"/>
        <v>0</v>
      </c>
    </row>
    <row r="82" spans="1:7" x14ac:dyDescent="0.25">
      <c r="A82" s="84" t="s">
        <v>358</v>
      </c>
      <c r="B82" s="80">
        <v>0</v>
      </c>
      <c r="C82" s="80">
        <v>0</v>
      </c>
      <c r="D82" s="80">
        <v>0</v>
      </c>
      <c r="E82" s="80">
        <v>0</v>
      </c>
      <c r="F82" s="80">
        <v>0</v>
      </c>
      <c r="G82" s="80">
        <f t="shared" si="15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 t="shared" ref="B84:G84" si="16">SUM(B85,B93,B103,B113,B123,B133,B137,B146,B150)</f>
        <v>0</v>
      </c>
      <c r="C84" s="79">
        <f t="shared" si="16"/>
        <v>0</v>
      </c>
      <c r="D84" s="79">
        <f t="shared" si="16"/>
        <v>0</v>
      </c>
      <c r="E84" s="79">
        <f t="shared" si="16"/>
        <v>0</v>
      </c>
      <c r="F84" s="79">
        <f t="shared" si="16"/>
        <v>0</v>
      </c>
      <c r="G84" s="79">
        <f t="shared" si="16"/>
        <v>0</v>
      </c>
    </row>
    <row r="85" spans="1:7" x14ac:dyDescent="0.25">
      <c r="A85" s="83" t="s">
        <v>286</v>
      </c>
      <c r="B85" s="80">
        <f t="shared" ref="B85:G85" si="17">SUM(B86:B92)</f>
        <v>0</v>
      </c>
      <c r="C85" s="80">
        <f t="shared" si="17"/>
        <v>0</v>
      </c>
      <c r="D85" s="80">
        <f t="shared" si="17"/>
        <v>0</v>
      </c>
      <c r="E85" s="80">
        <f t="shared" si="17"/>
        <v>0</v>
      </c>
      <c r="F85" s="80">
        <f t="shared" si="17"/>
        <v>0</v>
      </c>
      <c r="G85" s="80">
        <f t="shared" si="17"/>
        <v>0</v>
      </c>
    </row>
    <row r="86" spans="1:7" x14ac:dyDescent="0.25">
      <c r="A86" s="84" t="s">
        <v>287</v>
      </c>
      <c r="B86" s="80">
        <v>0</v>
      </c>
      <c r="C86" s="80">
        <v>0</v>
      </c>
      <c r="D86" s="80">
        <v>0</v>
      </c>
      <c r="E86" s="80">
        <v>0</v>
      </c>
      <c r="F86" s="80">
        <v>0</v>
      </c>
      <c r="G86" s="80">
        <f>D86-E86</f>
        <v>0</v>
      </c>
    </row>
    <row r="87" spans="1:7" x14ac:dyDescent="0.25">
      <c r="A87" s="84" t="s">
        <v>288</v>
      </c>
      <c r="B87" s="80">
        <v>0</v>
      </c>
      <c r="C87" s="80">
        <v>0</v>
      </c>
      <c r="D87" s="80">
        <v>0</v>
      </c>
      <c r="E87" s="80">
        <v>0</v>
      </c>
      <c r="F87" s="80">
        <v>0</v>
      </c>
      <c r="G87" s="80">
        <f t="shared" ref="G87:G92" si="18">D87-E87</f>
        <v>0</v>
      </c>
    </row>
    <row r="88" spans="1:7" x14ac:dyDescent="0.25">
      <c r="A88" s="84" t="s">
        <v>289</v>
      </c>
      <c r="B88" s="80">
        <v>0</v>
      </c>
      <c r="C88" s="80">
        <v>0</v>
      </c>
      <c r="D88" s="80">
        <v>0</v>
      </c>
      <c r="E88" s="80">
        <v>0</v>
      </c>
      <c r="F88" s="80">
        <v>0</v>
      </c>
      <c r="G88" s="80">
        <f t="shared" si="18"/>
        <v>0</v>
      </c>
    </row>
    <row r="89" spans="1:7" x14ac:dyDescent="0.25">
      <c r="A89" s="84" t="s">
        <v>290</v>
      </c>
      <c r="B89" s="80">
        <v>0</v>
      </c>
      <c r="C89" s="80">
        <v>0</v>
      </c>
      <c r="D89" s="80">
        <v>0</v>
      </c>
      <c r="E89" s="80">
        <v>0</v>
      </c>
      <c r="F89" s="80">
        <v>0</v>
      </c>
      <c r="G89" s="80">
        <f t="shared" si="18"/>
        <v>0</v>
      </c>
    </row>
    <row r="90" spans="1:7" x14ac:dyDescent="0.25">
      <c r="A90" s="84" t="s">
        <v>291</v>
      </c>
      <c r="B90" s="80">
        <v>0</v>
      </c>
      <c r="C90" s="80">
        <v>0</v>
      </c>
      <c r="D90" s="80">
        <v>0</v>
      </c>
      <c r="E90" s="80">
        <v>0</v>
      </c>
      <c r="F90" s="80">
        <v>0</v>
      </c>
      <c r="G90" s="80">
        <f t="shared" si="18"/>
        <v>0</v>
      </c>
    </row>
    <row r="91" spans="1:7" x14ac:dyDescent="0.25">
      <c r="A91" s="84" t="s">
        <v>292</v>
      </c>
      <c r="B91" s="80">
        <v>0</v>
      </c>
      <c r="C91" s="80">
        <v>0</v>
      </c>
      <c r="D91" s="80">
        <v>0</v>
      </c>
      <c r="E91" s="80">
        <v>0</v>
      </c>
      <c r="F91" s="80">
        <v>0</v>
      </c>
      <c r="G91" s="80">
        <f t="shared" si="18"/>
        <v>0</v>
      </c>
    </row>
    <row r="92" spans="1:7" x14ac:dyDescent="0.25">
      <c r="A92" s="84" t="s">
        <v>293</v>
      </c>
      <c r="B92" s="80">
        <v>0</v>
      </c>
      <c r="C92" s="80">
        <v>0</v>
      </c>
      <c r="D92" s="80">
        <v>0</v>
      </c>
      <c r="E92" s="80">
        <v>0</v>
      </c>
      <c r="F92" s="80">
        <v>0</v>
      </c>
      <c r="G92" s="80">
        <f t="shared" si="18"/>
        <v>0</v>
      </c>
    </row>
    <row r="93" spans="1:7" x14ac:dyDescent="0.25">
      <c r="A93" s="83" t="s">
        <v>294</v>
      </c>
      <c r="B93" s="80">
        <f t="shared" ref="B93:G93" si="19">SUM(B94:B102)</f>
        <v>0</v>
      </c>
      <c r="C93" s="80">
        <f t="shared" si="19"/>
        <v>0</v>
      </c>
      <c r="D93" s="80">
        <f t="shared" si="19"/>
        <v>0</v>
      </c>
      <c r="E93" s="80">
        <f t="shared" si="19"/>
        <v>0</v>
      </c>
      <c r="F93" s="80">
        <f t="shared" si="19"/>
        <v>0</v>
      </c>
      <c r="G93" s="80">
        <f t="shared" si="19"/>
        <v>0</v>
      </c>
    </row>
    <row r="94" spans="1:7" x14ac:dyDescent="0.25">
      <c r="A94" s="84" t="s">
        <v>295</v>
      </c>
      <c r="B94" s="80">
        <v>0</v>
      </c>
      <c r="C94" s="80">
        <v>0</v>
      </c>
      <c r="D94" s="80">
        <v>0</v>
      </c>
      <c r="E94" s="80">
        <v>0</v>
      </c>
      <c r="F94" s="80">
        <v>0</v>
      </c>
      <c r="G94" s="80">
        <f>D94-E94</f>
        <v>0</v>
      </c>
    </row>
    <row r="95" spans="1:7" x14ac:dyDescent="0.25">
      <c r="A95" s="84" t="s">
        <v>296</v>
      </c>
      <c r="B95" s="80">
        <v>0</v>
      </c>
      <c r="C95" s="80">
        <v>0</v>
      </c>
      <c r="D95" s="80">
        <v>0</v>
      </c>
      <c r="E95" s="80">
        <v>0</v>
      </c>
      <c r="F95" s="80">
        <v>0</v>
      </c>
      <c r="G95" s="80">
        <f t="shared" ref="G95:G102" si="20">D95-E95</f>
        <v>0</v>
      </c>
    </row>
    <row r="96" spans="1:7" x14ac:dyDescent="0.25">
      <c r="A96" s="84" t="s">
        <v>297</v>
      </c>
      <c r="B96" s="80">
        <v>0</v>
      </c>
      <c r="C96" s="80">
        <v>0</v>
      </c>
      <c r="D96" s="80">
        <v>0</v>
      </c>
      <c r="E96" s="80">
        <v>0</v>
      </c>
      <c r="F96" s="80">
        <v>0</v>
      </c>
      <c r="G96" s="80">
        <f t="shared" si="20"/>
        <v>0</v>
      </c>
    </row>
    <row r="97" spans="1:7" x14ac:dyDescent="0.25">
      <c r="A97" s="84" t="s">
        <v>298</v>
      </c>
      <c r="B97" s="80">
        <v>0</v>
      </c>
      <c r="C97" s="80">
        <v>0</v>
      </c>
      <c r="D97" s="80">
        <v>0</v>
      </c>
      <c r="E97" s="80">
        <v>0</v>
      </c>
      <c r="F97" s="80">
        <v>0</v>
      </c>
      <c r="G97" s="80">
        <f t="shared" si="20"/>
        <v>0</v>
      </c>
    </row>
    <row r="98" spans="1:7" x14ac:dyDescent="0.25">
      <c r="A98" s="42" t="s">
        <v>299</v>
      </c>
      <c r="B98" s="80">
        <v>0</v>
      </c>
      <c r="C98" s="80">
        <v>0</v>
      </c>
      <c r="D98" s="80">
        <v>0</v>
      </c>
      <c r="E98" s="80">
        <v>0</v>
      </c>
      <c r="F98" s="80">
        <v>0</v>
      </c>
      <c r="G98" s="80">
        <f t="shared" si="20"/>
        <v>0</v>
      </c>
    </row>
    <row r="99" spans="1:7" x14ac:dyDescent="0.25">
      <c r="A99" s="84" t="s">
        <v>300</v>
      </c>
      <c r="B99" s="80">
        <v>0</v>
      </c>
      <c r="C99" s="80">
        <v>0</v>
      </c>
      <c r="D99" s="80">
        <v>0</v>
      </c>
      <c r="E99" s="80">
        <v>0</v>
      </c>
      <c r="F99" s="80">
        <v>0</v>
      </c>
      <c r="G99" s="80">
        <f t="shared" si="20"/>
        <v>0</v>
      </c>
    </row>
    <row r="100" spans="1:7" x14ac:dyDescent="0.25">
      <c r="A100" s="84" t="s">
        <v>301</v>
      </c>
      <c r="B100" s="80">
        <v>0</v>
      </c>
      <c r="C100" s="80">
        <v>0</v>
      </c>
      <c r="D100" s="80">
        <v>0</v>
      </c>
      <c r="E100" s="80">
        <v>0</v>
      </c>
      <c r="F100" s="80">
        <v>0</v>
      </c>
      <c r="G100" s="80">
        <f t="shared" si="20"/>
        <v>0</v>
      </c>
    </row>
    <row r="101" spans="1:7" x14ac:dyDescent="0.25">
      <c r="A101" s="84" t="s">
        <v>302</v>
      </c>
      <c r="B101" s="80">
        <v>0</v>
      </c>
      <c r="C101" s="80">
        <v>0</v>
      </c>
      <c r="D101" s="80">
        <v>0</v>
      </c>
      <c r="E101" s="80">
        <v>0</v>
      </c>
      <c r="F101" s="80">
        <v>0</v>
      </c>
      <c r="G101" s="80">
        <f t="shared" si="20"/>
        <v>0</v>
      </c>
    </row>
    <row r="102" spans="1:7" x14ac:dyDescent="0.25">
      <c r="A102" s="84" t="s">
        <v>303</v>
      </c>
      <c r="B102" s="80">
        <v>0</v>
      </c>
      <c r="C102" s="80">
        <v>0</v>
      </c>
      <c r="D102" s="80">
        <v>0</v>
      </c>
      <c r="E102" s="80">
        <v>0</v>
      </c>
      <c r="F102" s="80">
        <v>0</v>
      </c>
      <c r="G102" s="80">
        <f t="shared" si="20"/>
        <v>0</v>
      </c>
    </row>
    <row r="103" spans="1:7" x14ac:dyDescent="0.25">
      <c r="A103" s="83" t="s">
        <v>304</v>
      </c>
      <c r="B103" s="80">
        <f t="shared" ref="B103:G103" si="21">SUM(B104:B112)</f>
        <v>0</v>
      </c>
      <c r="C103" s="80">
        <f t="shared" si="21"/>
        <v>0</v>
      </c>
      <c r="D103" s="80">
        <f t="shared" si="21"/>
        <v>0</v>
      </c>
      <c r="E103" s="80">
        <f t="shared" si="21"/>
        <v>0</v>
      </c>
      <c r="F103" s="80">
        <f t="shared" si="21"/>
        <v>0</v>
      </c>
      <c r="G103" s="80">
        <f t="shared" si="21"/>
        <v>0</v>
      </c>
    </row>
    <row r="104" spans="1:7" x14ac:dyDescent="0.25">
      <c r="A104" s="84" t="s">
        <v>305</v>
      </c>
      <c r="B104" s="80">
        <v>0</v>
      </c>
      <c r="C104" s="80">
        <v>0</v>
      </c>
      <c r="D104" s="80">
        <v>0</v>
      </c>
      <c r="E104" s="80">
        <v>0</v>
      </c>
      <c r="F104" s="80">
        <v>0</v>
      </c>
      <c r="G104" s="80">
        <f>D104-E104</f>
        <v>0</v>
      </c>
    </row>
    <row r="105" spans="1:7" x14ac:dyDescent="0.25">
      <c r="A105" s="84" t="s">
        <v>306</v>
      </c>
      <c r="B105" s="80">
        <v>0</v>
      </c>
      <c r="C105" s="80">
        <v>0</v>
      </c>
      <c r="D105" s="80">
        <v>0</v>
      </c>
      <c r="E105" s="80">
        <v>0</v>
      </c>
      <c r="F105" s="80">
        <v>0</v>
      </c>
      <c r="G105" s="80">
        <f t="shared" ref="G105:G112" si="22">D105-E105</f>
        <v>0</v>
      </c>
    </row>
    <row r="106" spans="1:7" x14ac:dyDescent="0.25">
      <c r="A106" s="84" t="s">
        <v>307</v>
      </c>
      <c r="B106" s="80">
        <v>0</v>
      </c>
      <c r="C106" s="80">
        <v>0</v>
      </c>
      <c r="D106" s="80">
        <v>0</v>
      </c>
      <c r="E106" s="80">
        <v>0</v>
      </c>
      <c r="F106" s="80">
        <v>0</v>
      </c>
      <c r="G106" s="80">
        <f t="shared" si="22"/>
        <v>0</v>
      </c>
    </row>
    <row r="107" spans="1:7" x14ac:dyDescent="0.25">
      <c r="A107" s="84" t="s">
        <v>308</v>
      </c>
      <c r="B107" s="80">
        <v>0</v>
      </c>
      <c r="C107" s="80">
        <v>0</v>
      </c>
      <c r="D107" s="80">
        <v>0</v>
      </c>
      <c r="E107" s="80">
        <v>0</v>
      </c>
      <c r="F107" s="80">
        <v>0</v>
      </c>
      <c r="G107" s="80">
        <f t="shared" si="22"/>
        <v>0</v>
      </c>
    </row>
    <row r="108" spans="1:7" x14ac:dyDescent="0.25">
      <c r="A108" s="84" t="s">
        <v>309</v>
      </c>
      <c r="B108" s="80">
        <v>0</v>
      </c>
      <c r="C108" s="80">
        <v>0</v>
      </c>
      <c r="D108" s="80">
        <v>0</v>
      </c>
      <c r="E108" s="80">
        <v>0</v>
      </c>
      <c r="F108" s="80">
        <v>0</v>
      </c>
      <c r="G108" s="80">
        <f t="shared" si="22"/>
        <v>0</v>
      </c>
    </row>
    <row r="109" spans="1:7" x14ac:dyDescent="0.25">
      <c r="A109" s="84" t="s">
        <v>310</v>
      </c>
      <c r="B109" s="80">
        <v>0</v>
      </c>
      <c r="C109" s="80">
        <v>0</v>
      </c>
      <c r="D109" s="80">
        <v>0</v>
      </c>
      <c r="E109" s="80">
        <v>0</v>
      </c>
      <c r="F109" s="80">
        <v>0</v>
      </c>
      <c r="G109" s="80">
        <f t="shared" si="22"/>
        <v>0</v>
      </c>
    </row>
    <row r="110" spans="1:7" x14ac:dyDescent="0.25">
      <c r="A110" s="84" t="s">
        <v>311</v>
      </c>
      <c r="B110" s="80">
        <v>0</v>
      </c>
      <c r="C110" s="80">
        <v>0</v>
      </c>
      <c r="D110" s="80">
        <v>0</v>
      </c>
      <c r="E110" s="80">
        <v>0</v>
      </c>
      <c r="F110" s="80">
        <v>0</v>
      </c>
      <c r="G110" s="80">
        <f t="shared" si="22"/>
        <v>0</v>
      </c>
    </row>
    <row r="111" spans="1:7" x14ac:dyDescent="0.25">
      <c r="A111" s="84" t="s">
        <v>312</v>
      </c>
      <c r="B111" s="80">
        <v>0</v>
      </c>
      <c r="C111" s="80">
        <v>0</v>
      </c>
      <c r="D111" s="80">
        <v>0</v>
      </c>
      <c r="E111" s="80">
        <v>0</v>
      </c>
      <c r="F111" s="80">
        <v>0</v>
      </c>
      <c r="G111" s="80">
        <f t="shared" si="22"/>
        <v>0</v>
      </c>
    </row>
    <row r="112" spans="1:7" x14ac:dyDescent="0.25">
      <c r="A112" s="84" t="s">
        <v>313</v>
      </c>
      <c r="B112" s="80">
        <v>0</v>
      </c>
      <c r="C112" s="80">
        <v>0</v>
      </c>
      <c r="D112" s="80">
        <v>0</v>
      </c>
      <c r="E112" s="80">
        <v>0</v>
      </c>
      <c r="F112" s="80">
        <v>0</v>
      </c>
      <c r="G112" s="80">
        <f t="shared" si="22"/>
        <v>0</v>
      </c>
    </row>
    <row r="113" spans="1:7" x14ac:dyDescent="0.25">
      <c r="A113" s="83" t="s">
        <v>314</v>
      </c>
      <c r="B113" s="80">
        <f t="shared" ref="B113:G113" si="23">SUM(B114:B122)</f>
        <v>0</v>
      </c>
      <c r="C113" s="80">
        <f t="shared" si="23"/>
        <v>0</v>
      </c>
      <c r="D113" s="80">
        <f t="shared" si="23"/>
        <v>0</v>
      </c>
      <c r="E113" s="80">
        <f t="shared" si="23"/>
        <v>0</v>
      </c>
      <c r="F113" s="80">
        <f t="shared" si="23"/>
        <v>0</v>
      </c>
      <c r="G113" s="80">
        <f t="shared" si="23"/>
        <v>0</v>
      </c>
    </row>
    <row r="114" spans="1:7" x14ac:dyDescent="0.25">
      <c r="A114" s="84" t="s">
        <v>315</v>
      </c>
      <c r="B114" s="80">
        <v>0</v>
      </c>
      <c r="C114" s="80">
        <v>0</v>
      </c>
      <c r="D114" s="80">
        <v>0</v>
      </c>
      <c r="E114" s="80">
        <v>0</v>
      </c>
      <c r="F114" s="80">
        <v>0</v>
      </c>
      <c r="G114" s="80">
        <f>D114-E114</f>
        <v>0</v>
      </c>
    </row>
    <row r="115" spans="1:7" x14ac:dyDescent="0.25">
      <c r="A115" s="84" t="s">
        <v>316</v>
      </c>
      <c r="B115" s="80">
        <v>0</v>
      </c>
      <c r="C115" s="80">
        <v>0</v>
      </c>
      <c r="D115" s="80">
        <v>0</v>
      </c>
      <c r="E115" s="80">
        <v>0</v>
      </c>
      <c r="F115" s="80">
        <v>0</v>
      </c>
      <c r="G115" s="80">
        <f t="shared" ref="G115:G122" si="24">D115-E115</f>
        <v>0</v>
      </c>
    </row>
    <row r="116" spans="1:7" x14ac:dyDescent="0.25">
      <c r="A116" s="84" t="s">
        <v>317</v>
      </c>
      <c r="B116" s="80">
        <v>0</v>
      </c>
      <c r="C116" s="80">
        <v>0</v>
      </c>
      <c r="D116" s="80">
        <v>0</v>
      </c>
      <c r="E116" s="80">
        <v>0</v>
      </c>
      <c r="F116" s="80">
        <v>0</v>
      </c>
      <c r="G116" s="80">
        <f t="shared" si="24"/>
        <v>0</v>
      </c>
    </row>
    <row r="117" spans="1:7" x14ac:dyDescent="0.25">
      <c r="A117" s="84" t="s">
        <v>318</v>
      </c>
      <c r="B117" s="80">
        <v>0</v>
      </c>
      <c r="C117" s="80">
        <v>0</v>
      </c>
      <c r="D117" s="80">
        <v>0</v>
      </c>
      <c r="E117" s="80">
        <v>0</v>
      </c>
      <c r="F117" s="80">
        <v>0</v>
      </c>
      <c r="G117" s="80">
        <f t="shared" si="24"/>
        <v>0</v>
      </c>
    </row>
    <row r="118" spans="1:7" x14ac:dyDescent="0.25">
      <c r="A118" s="84" t="s">
        <v>319</v>
      </c>
      <c r="B118" s="80">
        <v>0</v>
      </c>
      <c r="C118" s="80">
        <v>0</v>
      </c>
      <c r="D118" s="80">
        <v>0</v>
      </c>
      <c r="E118" s="80">
        <v>0</v>
      </c>
      <c r="F118" s="80">
        <v>0</v>
      </c>
      <c r="G118" s="80">
        <f t="shared" si="24"/>
        <v>0</v>
      </c>
    </row>
    <row r="119" spans="1:7" x14ac:dyDescent="0.25">
      <c r="A119" s="84" t="s">
        <v>320</v>
      </c>
      <c r="B119" s="80">
        <v>0</v>
      </c>
      <c r="C119" s="80">
        <v>0</v>
      </c>
      <c r="D119" s="80">
        <v>0</v>
      </c>
      <c r="E119" s="80">
        <v>0</v>
      </c>
      <c r="F119" s="80">
        <v>0</v>
      </c>
      <c r="G119" s="80">
        <f t="shared" si="24"/>
        <v>0</v>
      </c>
    </row>
    <row r="120" spans="1:7" x14ac:dyDescent="0.25">
      <c r="A120" s="84" t="s">
        <v>321</v>
      </c>
      <c r="B120" s="80">
        <v>0</v>
      </c>
      <c r="C120" s="80">
        <v>0</v>
      </c>
      <c r="D120" s="80">
        <v>0</v>
      </c>
      <c r="E120" s="80">
        <v>0</v>
      </c>
      <c r="F120" s="80">
        <v>0</v>
      </c>
      <c r="G120" s="80">
        <f t="shared" si="24"/>
        <v>0</v>
      </c>
    </row>
    <row r="121" spans="1:7" x14ac:dyDescent="0.25">
      <c r="A121" s="84" t="s">
        <v>322</v>
      </c>
      <c r="B121" s="80">
        <v>0</v>
      </c>
      <c r="C121" s="80">
        <v>0</v>
      </c>
      <c r="D121" s="80">
        <v>0</v>
      </c>
      <c r="E121" s="80">
        <v>0</v>
      </c>
      <c r="F121" s="80">
        <v>0</v>
      </c>
      <c r="G121" s="80">
        <f t="shared" si="24"/>
        <v>0</v>
      </c>
    </row>
    <row r="122" spans="1:7" x14ac:dyDescent="0.25">
      <c r="A122" s="84" t="s">
        <v>323</v>
      </c>
      <c r="B122" s="80">
        <v>0</v>
      </c>
      <c r="C122" s="80">
        <v>0</v>
      </c>
      <c r="D122" s="80">
        <v>0</v>
      </c>
      <c r="E122" s="80">
        <v>0</v>
      </c>
      <c r="F122" s="80">
        <v>0</v>
      </c>
      <c r="G122" s="80">
        <f t="shared" si="24"/>
        <v>0</v>
      </c>
    </row>
    <row r="123" spans="1:7" x14ac:dyDescent="0.25">
      <c r="A123" s="83" t="s">
        <v>324</v>
      </c>
      <c r="B123" s="80">
        <f t="shared" ref="B123:G123" si="25">SUM(B124:B132)</f>
        <v>0</v>
      </c>
      <c r="C123" s="80">
        <f t="shared" si="25"/>
        <v>0</v>
      </c>
      <c r="D123" s="80">
        <f t="shared" si="25"/>
        <v>0</v>
      </c>
      <c r="E123" s="80">
        <f t="shared" si="25"/>
        <v>0</v>
      </c>
      <c r="F123" s="80">
        <f t="shared" si="25"/>
        <v>0</v>
      </c>
      <c r="G123" s="80">
        <f t="shared" si="25"/>
        <v>0</v>
      </c>
    </row>
    <row r="124" spans="1:7" x14ac:dyDescent="0.25">
      <c r="A124" s="84" t="s">
        <v>325</v>
      </c>
      <c r="B124" s="80">
        <v>0</v>
      </c>
      <c r="C124" s="80">
        <v>0</v>
      </c>
      <c r="D124" s="80">
        <v>0</v>
      </c>
      <c r="E124" s="80">
        <v>0</v>
      </c>
      <c r="F124" s="80">
        <v>0</v>
      </c>
      <c r="G124" s="80">
        <f>D124-E124</f>
        <v>0</v>
      </c>
    </row>
    <row r="125" spans="1:7" x14ac:dyDescent="0.25">
      <c r="A125" s="84" t="s">
        <v>326</v>
      </c>
      <c r="B125" s="80">
        <v>0</v>
      </c>
      <c r="C125" s="80">
        <v>0</v>
      </c>
      <c r="D125" s="80">
        <v>0</v>
      </c>
      <c r="E125" s="80">
        <v>0</v>
      </c>
      <c r="F125" s="80">
        <v>0</v>
      </c>
      <c r="G125" s="80">
        <f t="shared" ref="G125:G132" si="26">D125-E125</f>
        <v>0</v>
      </c>
    </row>
    <row r="126" spans="1:7" x14ac:dyDescent="0.25">
      <c r="A126" s="84" t="s">
        <v>327</v>
      </c>
      <c r="B126" s="80">
        <v>0</v>
      </c>
      <c r="C126" s="80">
        <v>0</v>
      </c>
      <c r="D126" s="80">
        <v>0</v>
      </c>
      <c r="E126" s="80">
        <v>0</v>
      </c>
      <c r="F126" s="80">
        <v>0</v>
      </c>
      <c r="G126" s="80">
        <f t="shared" si="26"/>
        <v>0</v>
      </c>
    </row>
    <row r="127" spans="1:7" x14ac:dyDescent="0.25">
      <c r="A127" s="84" t="s">
        <v>328</v>
      </c>
      <c r="B127" s="80">
        <v>0</v>
      </c>
      <c r="C127" s="80">
        <v>0</v>
      </c>
      <c r="D127" s="80">
        <v>0</v>
      </c>
      <c r="E127" s="80">
        <v>0</v>
      </c>
      <c r="F127" s="80">
        <v>0</v>
      </c>
      <c r="G127" s="80">
        <f t="shared" si="26"/>
        <v>0</v>
      </c>
    </row>
    <row r="128" spans="1:7" x14ac:dyDescent="0.25">
      <c r="A128" s="84" t="s">
        <v>329</v>
      </c>
      <c r="B128" s="80">
        <v>0</v>
      </c>
      <c r="C128" s="80">
        <v>0</v>
      </c>
      <c r="D128" s="80">
        <v>0</v>
      </c>
      <c r="E128" s="80">
        <v>0</v>
      </c>
      <c r="F128" s="80">
        <v>0</v>
      </c>
      <c r="G128" s="80">
        <f t="shared" si="26"/>
        <v>0</v>
      </c>
    </row>
    <row r="129" spans="1:7" x14ac:dyDescent="0.25">
      <c r="A129" s="84" t="s">
        <v>330</v>
      </c>
      <c r="B129" s="80">
        <v>0</v>
      </c>
      <c r="C129" s="80">
        <v>0</v>
      </c>
      <c r="D129" s="80">
        <v>0</v>
      </c>
      <c r="E129" s="80">
        <v>0</v>
      </c>
      <c r="F129" s="80">
        <v>0</v>
      </c>
      <c r="G129" s="80">
        <f t="shared" si="26"/>
        <v>0</v>
      </c>
    </row>
    <row r="130" spans="1:7" x14ac:dyDescent="0.25">
      <c r="A130" s="84" t="s">
        <v>331</v>
      </c>
      <c r="B130" s="80">
        <v>0</v>
      </c>
      <c r="C130" s="80">
        <v>0</v>
      </c>
      <c r="D130" s="80">
        <v>0</v>
      </c>
      <c r="E130" s="80">
        <v>0</v>
      </c>
      <c r="F130" s="80">
        <v>0</v>
      </c>
      <c r="G130" s="80">
        <f t="shared" si="26"/>
        <v>0</v>
      </c>
    </row>
    <row r="131" spans="1:7" x14ac:dyDescent="0.25">
      <c r="A131" s="84" t="s">
        <v>332</v>
      </c>
      <c r="B131" s="80">
        <v>0</v>
      </c>
      <c r="C131" s="80">
        <v>0</v>
      </c>
      <c r="D131" s="80">
        <v>0</v>
      </c>
      <c r="E131" s="80">
        <v>0</v>
      </c>
      <c r="F131" s="80">
        <v>0</v>
      </c>
      <c r="G131" s="80">
        <f t="shared" si="26"/>
        <v>0</v>
      </c>
    </row>
    <row r="132" spans="1:7" x14ac:dyDescent="0.25">
      <c r="A132" s="84" t="s">
        <v>333</v>
      </c>
      <c r="B132" s="80">
        <v>0</v>
      </c>
      <c r="C132" s="80">
        <v>0</v>
      </c>
      <c r="D132" s="80">
        <v>0</v>
      </c>
      <c r="E132" s="80">
        <v>0</v>
      </c>
      <c r="F132" s="80">
        <v>0</v>
      </c>
      <c r="G132" s="80">
        <f t="shared" si="26"/>
        <v>0</v>
      </c>
    </row>
    <row r="133" spans="1:7" x14ac:dyDescent="0.25">
      <c r="A133" s="83" t="s">
        <v>334</v>
      </c>
      <c r="B133" s="80">
        <f t="shared" ref="B133:G133" si="27">SUM(B134:B136)</f>
        <v>0</v>
      </c>
      <c r="C133" s="80">
        <f t="shared" si="27"/>
        <v>0</v>
      </c>
      <c r="D133" s="80">
        <f t="shared" si="27"/>
        <v>0</v>
      </c>
      <c r="E133" s="80">
        <f t="shared" si="27"/>
        <v>0</v>
      </c>
      <c r="F133" s="80">
        <f t="shared" si="27"/>
        <v>0</v>
      </c>
      <c r="G133" s="80">
        <f t="shared" si="27"/>
        <v>0</v>
      </c>
    </row>
    <row r="134" spans="1:7" x14ac:dyDescent="0.25">
      <c r="A134" s="84" t="s">
        <v>335</v>
      </c>
      <c r="B134" s="80">
        <v>0</v>
      </c>
      <c r="C134" s="80">
        <v>0</v>
      </c>
      <c r="D134" s="80">
        <v>0</v>
      </c>
      <c r="E134" s="80">
        <v>0</v>
      </c>
      <c r="F134" s="80">
        <v>0</v>
      </c>
      <c r="G134" s="80">
        <f>D134-E134</f>
        <v>0</v>
      </c>
    </row>
    <row r="135" spans="1:7" x14ac:dyDescent="0.25">
      <c r="A135" s="84" t="s">
        <v>336</v>
      </c>
      <c r="B135" s="80">
        <v>0</v>
      </c>
      <c r="C135" s="80">
        <v>0</v>
      </c>
      <c r="D135" s="80">
        <v>0</v>
      </c>
      <c r="E135" s="80">
        <v>0</v>
      </c>
      <c r="F135" s="80">
        <v>0</v>
      </c>
      <c r="G135" s="80">
        <f>D135-E135</f>
        <v>0</v>
      </c>
    </row>
    <row r="136" spans="1:7" x14ac:dyDescent="0.25">
      <c r="A136" s="84" t="s">
        <v>337</v>
      </c>
      <c r="B136" s="80">
        <v>0</v>
      </c>
      <c r="C136" s="80">
        <v>0</v>
      </c>
      <c r="D136" s="80">
        <v>0</v>
      </c>
      <c r="E136" s="80">
        <v>0</v>
      </c>
      <c r="F136" s="80">
        <v>0</v>
      </c>
      <c r="G136" s="80">
        <f>D136-E136</f>
        <v>0</v>
      </c>
    </row>
    <row r="137" spans="1:7" x14ac:dyDescent="0.25">
      <c r="A137" s="83" t="s">
        <v>338</v>
      </c>
      <c r="B137" s="80">
        <f t="shared" ref="B137:G137" si="28">SUM(B138:B142,B144:B145)</f>
        <v>0</v>
      </c>
      <c r="C137" s="80">
        <f t="shared" si="28"/>
        <v>0</v>
      </c>
      <c r="D137" s="80">
        <f t="shared" si="28"/>
        <v>0</v>
      </c>
      <c r="E137" s="80">
        <f t="shared" si="28"/>
        <v>0</v>
      </c>
      <c r="F137" s="80">
        <f t="shared" si="28"/>
        <v>0</v>
      </c>
      <c r="G137" s="80">
        <f t="shared" si="28"/>
        <v>0</v>
      </c>
    </row>
    <row r="138" spans="1:7" x14ac:dyDescent="0.25">
      <c r="A138" s="84" t="s">
        <v>339</v>
      </c>
      <c r="B138" s="80">
        <v>0</v>
      </c>
      <c r="C138" s="80">
        <v>0</v>
      </c>
      <c r="D138" s="80">
        <v>0</v>
      </c>
      <c r="E138" s="80">
        <v>0</v>
      </c>
      <c r="F138" s="80">
        <v>0</v>
      </c>
      <c r="G138" s="80">
        <f>D138-E138</f>
        <v>0</v>
      </c>
    </row>
    <row r="139" spans="1:7" x14ac:dyDescent="0.25">
      <c r="A139" s="84" t="s">
        <v>340</v>
      </c>
      <c r="B139" s="80">
        <v>0</v>
      </c>
      <c r="C139" s="80">
        <v>0</v>
      </c>
      <c r="D139" s="80">
        <v>0</v>
      </c>
      <c r="E139" s="80">
        <v>0</v>
      </c>
      <c r="F139" s="80">
        <v>0</v>
      </c>
      <c r="G139" s="80">
        <f t="shared" ref="G139:G145" si="29">D139-E139</f>
        <v>0</v>
      </c>
    </row>
    <row r="140" spans="1:7" x14ac:dyDescent="0.25">
      <c r="A140" s="84" t="s">
        <v>341</v>
      </c>
      <c r="B140" s="80">
        <v>0</v>
      </c>
      <c r="C140" s="80">
        <v>0</v>
      </c>
      <c r="D140" s="80">
        <v>0</v>
      </c>
      <c r="E140" s="80">
        <v>0</v>
      </c>
      <c r="F140" s="80">
        <v>0</v>
      </c>
      <c r="G140" s="80">
        <f t="shared" si="29"/>
        <v>0</v>
      </c>
    </row>
    <row r="141" spans="1:7" x14ac:dyDescent="0.25">
      <c r="A141" s="84" t="s">
        <v>342</v>
      </c>
      <c r="B141" s="80">
        <v>0</v>
      </c>
      <c r="C141" s="80">
        <v>0</v>
      </c>
      <c r="D141" s="80">
        <v>0</v>
      </c>
      <c r="E141" s="80">
        <v>0</v>
      </c>
      <c r="F141" s="80">
        <v>0</v>
      </c>
      <c r="G141" s="80">
        <f t="shared" si="29"/>
        <v>0</v>
      </c>
    </row>
    <row r="142" spans="1:7" x14ac:dyDescent="0.25">
      <c r="A142" s="84" t="s">
        <v>343</v>
      </c>
      <c r="B142" s="80">
        <v>0</v>
      </c>
      <c r="C142" s="80">
        <v>0</v>
      </c>
      <c r="D142" s="80">
        <v>0</v>
      </c>
      <c r="E142" s="80">
        <v>0</v>
      </c>
      <c r="F142" s="80">
        <v>0</v>
      </c>
      <c r="G142" s="80">
        <f t="shared" si="29"/>
        <v>0</v>
      </c>
    </row>
    <row r="143" spans="1:7" x14ac:dyDescent="0.25">
      <c r="A143" s="84" t="s">
        <v>3301</v>
      </c>
      <c r="B143" s="80">
        <v>0</v>
      </c>
      <c r="C143" s="80">
        <v>0</v>
      </c>
      <c r="D143" s="80">
        <v>0</v>
      </c>
      <c r="E143" s="80">
        <v>0</v>
      </c>
      <c r="F143" s="80">
        <v>0</v>
      </c>
      <c r="G143" s="80">
        <f>D143-E143</f>
        <v>0</v>
      </c>
    </row>
    <row r="144" spans="1:7" x14ac:dyDescent="0.25">
      <c r="A144" s="84" t="s">
        <v>345</v>
      </c>
      <c r="B144" s="80">
        <v>0</v>
      </c>
      <c r="C144" s="80">
        <v>0</v>
      </c>
      <c r="D144" s="80">
        <v>0</v>
      </c>
      <c r="E144" s="80">
        <v>0</v>
      </c>
      <c r="F144" s="80">
        <v>0</v>
      </c>
      <c r="G144" s="80">
        <f>D144-E144</f>
        <v>0</v>
      </c>
    </row>
    <row r="145" spans="1:7" x14ac:dyDescent="0.25">
      <c r="A145" s="84" t="s">
        <v>346</v>
      </c>
      <c r="B145" s="80">
        <v>0</v>
      </c>
      <c r="C145" s="80">
        <v>0</v>
      </c>
      <c r="D145" s="80">
        <v>0</v>
      </c>
      <c r="E145" s="80">
        <v>0</v>
      </c>
      <c r="F145" s="80">
        <v>0</v>
      </c>
      <c r="G145" s="80">
        <f t="shared" si="29"/>
        <v>0</v>
      </c>
    </row>
    <row r="146" spans="1:7" x14ac:dyDescent="0.25">
      <c r="A146" s="83" t="s">
        <v>347</v>
      </c>
      <c r="B146" s="80">
        <f t="shared" ref="B146:G146" si="30">SUM(B147:B149)</f>
        <v>0</v>
      </c>
      <c r="C146" s="80">
        <f t="shared" si="30"/>
        <v>0</v>
      </c>
      <c r="D146" s="80">
        <f t="shared" si="30"/>
        <v>0</v>
      </c>
      <c r="E146" s="80">
        <f t="shared" si="30"/>
        <v>0</v>
      </c>
      <c r="F146" s="80">
        <f t="shared" si="30"/>
        <v>0</v>
      </c>
      <c r="G146" s="80">
        <f t="shared" si="30"/>
        <v>0</v>
      </c>
    </row>
    <row r="147" spans="1:7" x14ac:dyDescent="0.25">
      <c r="A147" s="84" t="s">
        <v>348</v>
      </c>
      <c r="B147" s="80">
        <v>0</v>
      </c>
      <c r="C147" s="80">
        <v>0</v>
      </c>
      <c r="D147" s="80">
        <v>0</v>
      </c>
      <c r="E147" s="80">
        <v>0</v>
      </c>
      <c r="F147" s="80">
        <v>0</v>
      </c>
      <c r="G147" s="80">
        <f>D147-E147</f>
        <v>0</v>
      </c>
    </row>
    <row r="148" spans="1:7" x14ac:dyDescent="0.25">
      <c r="A148" s="84" t="s">
        <v>349</v>
      </c>
      <c r="B148" s="80">
        <v>0</v>
      </c>
      <c r="C148" s="80">
        <v>0</v>
      </c>
      <c r="D148" s="80">
        <v>0</v>
      </c>
      <c r="E148" s="80">
        <v>0</v>
      </c>
      <c r="F148" s="80">
        <v>0</v>
      </c>
      <c r="G148" s="80">
        <f>D148-E148</f>
        <v>0</v>
      </c>
    </row>
    <row r="149" spans="1:7" x14ac:dyDescent="0.25">
      <c r="A149" s="84" t="s">
        <v>350</v>
      </c>
      <c r="B149" s="80">
        <v>0</v>
      </c>
      <c r="C149" s="80">
        <v>0</v>
      </c>
      <c r="D149" s="80">
        <v>0</v>
      </c>
      <c r="E149" s="80">
        <v>0</v>
      </c>
      <c r="F149" s="80">
        <v>0</v>
      </c>
      <c r="G149" s="80">
        <f>D149-E149</f>
        <v>0</v>
      </c>
    </row>
    <row r="150" spans="1:7" x14ac:dyDescent="0.25">
      <c r="A150" s="83" t="s">
        <v>351</v>
      </c>
      <c r="B150" s="80">
        <f t="shared" ref="B150:G150" si="31">SUM(B151:B157)</f>
        <v>0</v>
      </c>
      <c r="C150" s="80">
        <f t="shared" si="31"/>
        <v>0</v>
      </c>
      <c r="D150" s="80">
        <f t="shared" si="31"/>
        <v>0</v>
      </c>
      <c r="E150" s="80">
        <f t="shared" si="31"/>
        <v>0</v>
      </c>
      <c r="F150" s="80">
        <f t="shared" si="31"/>
        <v>0</v>
      </c>
      <c r="G150" s="80">
        <f t="shared" si="31"/>
        <v>0</v>
      </c>
    </row>
    <row r="151" spans="1:7" x14ac:dyDescent="0.25">
      <c r="A151" s="84" t="s">
        <v>352</v>
      </c>
      <c r="B151" s="80">
        <v>0</v>
      </c>
      <c r="C151" s="80">
        <v>0</v>
      </c>
      <c r="D151" s="80">
        <v>0</v>
      </c>
      <c r="E151" s="80">
        <v>0</v>
      </c>
      <c r="F151" s="80">
        <v>0</v>
      </c>
      <c r="G151" s="80">
        <f>D151-E151</f>
        <v>0</v>
      </c>
    </row>
    <row r="152" spans="1:7" x14ac:dyDescent="0.25">
      <c r="A152" s="84" t="s">
        <v>353</v>
      </c>
      <c r="B152" s="80">
        <v>0</v>
      </c>
      <c r="C152" s="80">
        <v>0</v>
      </c>
      <c r="D152" s="80">
        <v>0</v>
      </c>
      <c r="E152" s="80">
        <v>0</v>
      </c>
      <c r="F152" s="80">
        <v>0</v>
      </c>
      <c r="G152" s="80">
        <f t="shared" ref="G152:G157" si="32">D152-E152</f>
        <v>0</v>
      </c>
    </row>
    <row r="153" spans="1:7" x14ac:dyDescent="0.25">
      <c r="A153" s="84" t="s">
        <v>354</v>
      </c>
      <c r="B153" s="80">
        <v>0</v>
      </c>
      <c r="C153" s="80">
        <v>0</v>
      </c>
      <c r="D153" s="80">
        <v>0</v>
      </c>
      <c r="E153" s="80">
        <v>0</v>
      </c>
      <c r="F153" s="80">
        <v>0</v>
      </c>
      <c r="G153" s="80">
        <f t="shared" si="32"/>
        <v>0</v>
      </c>
    </row>
    <row r="154" spans="1:7" x14ac:dyDescent="0.25">
      <c r="A154" s="42" t="s">
        <v>355</v>
      </c>
      <c r="B154" s="80">
        <v>0</v>
      </c>
      <c r="C154" s="80">
        <v>0</v>
      </c>
      <c r="D154" s="80">
        <v>0</v>
      </c>
      <c r="E154" s="80">
        <v>0</v>
      </c>
      <c r="F154" s="80">
        <v>0</v>
      </c>
      <c r="G154" s="80">
        <f t="shared" si="32"/>
        <v>0</v>
      </c>
    </row>
    <row r="155" spans="1:7" x14ac:dyDescent="0.25">
      <c r="A155" s="84" t="s">
        <v>356</v>
      </c>
      <c r="B155" s="80">
        <v>0</v>
      </c>
      <c r="C155" s="80">
        <v>0</v>
      </c>
      <c r="D155" s="80">
        <v>0</v>
      </c>
      <c r="E155" s="80">
        <v>0</v>
      </c>
      <c r="F155" s="80">
        <v>0</v>
      </c>
      <c r="G155" s="80">
        <f t="shared" si="32"/>
        <v>0</v>
      </c>
    </row>
    <row r="156" spans="1:7" x14ac:dyDescent="0.25">
      <c r="A156" s="84" t="s">
        <v>357</v>
      </c>
      <c r="B156" s="80">
        <v>0</v>
      </c>
      <c r="C156" s="80">
        <v>0</v>
      </c>
      <c r="D156" s="80">
        <v>0</v>
      </c>
      <c r="E156" s="80">
        <v>0</v>
      </c>
      <c r="F156" s="80">
        <v>0</v>
      </c>
      <c r="G156" s="80">
        <f t="shared" si="32"/>
        <v>0</v>
      </c>
    </row>
    <row r="157" spans="1:7" x14ac:dyDescent="0.25">
      <c r="A157" s="84" t="s">
        <v>358</v>
      </c>
      <c r="B157" s="80">
        <v>0</v>
      </c>
      <c r="C157" s="80">
        <v>0</v>
      </c>
      <c r="D157" s="80">
        <v>0</v>
      </c>
      <c r="E157" s="80">
        <v>0</v>
      </c>
      <c r="F157" s="80">
        <v>0</v>
      </c>
      <c r="G157" s="80">
        <f t="shared" si="32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 t="shared" ref="B159:G159" si="33">B9+B84</f>
        <v>105653018</v>
      </c>
      <c r="C159" s="79">
        <f t="shared" si="33"/>
        <v>15050000</v>
      </c>
      <c r="D159" s="79">
        <f t="shared" si="33"/>
        <v>120703018</v>
      </c>
      <c r="E159" s="79">
        <f t="shared" si="33"/>
        <v>17777821.920000002</v>
      </c>
      <c r="F159" s="79">
        <f t="shared" si="33"/>
        <v>17777821.920000002</v>
      </c>
      <c r="G159" s="79">
        <f t="shared" si="33"/>
        <v>102925196.08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105653018</v>
      </c>
      <c r="Q2" s="18">
        <f>'Formato 6 a)'!C9</f>
        <v>15050000</v>
      </c>
      <c r="R2" s="18">
        <f>'Formato 6 a)'!D9</f>
        <v>120703018</v>
      </c>
      <c r="S2" s="18">
        <f>'Formato 6 a)'!E9</f>
        <v>17777821.920000002</v>
      </c>
      <c r="T2" s="18">
        <f>'Formato 6 a)'!F9</f>
        <v>17777821.920000002</v>
      </c>
      <c r="U2" s="18">
        <f>'Formato 6 a)'!G9</f>
        <v>102925196.08</v>
      </c>
    </row>
    <row r="3" spans="1:25" x14ac:dyDescent="0.2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1750000</v>
      </c>
      <c r="Q3" s="18">
        <f>'Formato 6 a)'!C10</f>
        <v>0</v>
      </c>
      <c r="R3" s="18">
        <f>'Formato 6 a)'!D10</f>
        <v>1750000</v>
      </c>
      <c r="S3" s="18">
        <f>'Formato 6 a)'!E10</f>
        <v>9281.94</v>
      </c>
      <c r="T3" s="18">
        <f>'Formato 6 a)'!F10</f>
        <v>9281.94</v>
      </c>
      <c r="U3" s="18">
        <f>'Formato 6 a)'!G10</f>
        <v>1740718.06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0</v>
      </c>
      <c r="Q4" s="18">
        <f>'Formato 6 a)'!C11</f>
        <v>0</v>
      </c>
      <c r="R4" s="18">
        <f>'Formato 6 a)'!D11</f>
        <v>0</v>
      </c>
      <c r="S4" s="18">
        <f>'Formato 6 a)'!E11</f>
        <v>0</v>
      </c>
      <c r="T4" s="18">
        <f>'Formato 6 a)'!F11</f>
        <v>0</v>
      </c>
      <c r="U4" s="18">
        <f>'Formato 6 a)'!G11</f>
        <v>0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x14ac:dyDescent="0.2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0</v>
      </c>
      <c r="Q6" s="18">
        <f>'Formato 6 a)'!C13</f>
        <v>0</v>
      </c>
      <c r="R6" s="18">
        <f>'Formato 6 a)'!D13</f>
        <v>0</v>
      </c>
      <c r="S6" s="18">
        <f>'Formato 6 a)'!E13</f>
        <v>0</v>
      </c>
      <c r="T6" s="18">
        <f>'Formato 6 a)'!F13</f>
        <v>0</v>
      </c>
      <c r="U6" s="18">
        <f>'Formato 6 a)'!G13</f>
        <v>0</v>
      </c>
      <c r="V6" s="18"/>
    </row>
    <row r="7" spans="1:25" x14ac:dyDescent="0.2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0</v>
      </c>
      <c r="Q7" s="18">
        <f>'Formato 6 a)'!C14</f>
        <v>0</v>
      </c>
      <c r="R7" s="18">
        <f>'Formato 6 a)'!D14</f>
        <v>0</v>
      </c>
      <c r="S7" s="18">
        <f>'Formato 6 a)'!E14</f>
        <v>0</v>
      </c>
      <c r="T7" s="18">
        <f>'Formato 6 a)'!F14</f>
        <v>0</v>
      </c>
      <c r="U7" s="18">
        <f>'Formato 6 a)'!G14</f>
        <v>0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1750000</v>
      </c>
      <c r="Q8" s="18">
        <f>'Formato 6 a)'!C15</f>
        <v>0</v>
      </c>
      <c r="R8" s="18">
        <f>'Formato 6 a)'!D15</f>
        <v>1750000</v>
      </c>
      <c r="S8" s="18">
        <f>'Formato 6 a)'!E15</f>
        <v>9281.94</v>
      </c>
      <c r="T8" s="18">
        <f>'Formato 6 a)'!F15</f>
        <v>9281.94</v>
      </c>
      <c r="U8" s="18">
        <f>'Formato 6 a)'!G15</f>
        <v>1740718.06</v>
      </c>
    </row>
    <row r="9" spans="1:25" x14ac:dyDescent="0.2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x14ac:dyDescent="0.2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0</v>
      </c>
      <c r="Q11" s="18">
        <f>'Formato 6 a)'!C18</f>
        <v>0</v>
      </c>
      <c r="R11" s="18">
        <f>'Formato 6 a)'!D18</f>
        <v>0</v>
      </c>
      <c r="S11" s="18">
        <f>'Formato 6 a)'!E18</f>
        <v>0</v>
      </c>
      <c r="T11" s="18">
        <f>'Formato 6 a)'!F18</f>
        <v>0</v>
      </c>
      <c r="U11" s="18">
        <f>'Formato 6 a)'!G18</f>
        <v>0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0</v>
      </c>
      <c r="Q12" s="18">
        <f>'Formato 6 a)'!C19</f>
        <v>0</v>
      </c>
      <c r="R12" s="18">
        <f>'Formato 6 a)'!D19</f>
        <v>0</v>
      </c>
      <c r="S12" s="18">
        <f>'Formato 6 a)'!E19</f>
        <v>0</v>
      </c>
      <c r="T12" s="18">
        <f>'Formato 6 a)'!F19</f>
        <v>0</v>
      </c>
      <c r="U12" s="18">
        <f>'Formato 6 a)'!G19</f>
        <v>0</v>
      </c>
    </row>
    <row r="13" spans="1:25" x14ac:dyDescent="0.2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0</v>
      </c>
      <c r="Q13" s="18">
        <f>'Formato 6 a)'!C20</f>
        <v>0</v>
      </c>
      <c r="R13" s="18">
        <f>'Formato 6 a)'!D20</f>
        <v>0</v>
      </c>
      <c r="S13" s="18">
        <f>'Formato 6 a)'!E20</f>
        <v>0</v>
      </c>
      <c r="T13" s="18">
        <f>'Formato 6 a)'!F20</f>
        <v>0</v>
      </c>
      <c r="U13" s="18">
        <f>'Formato 6 a)'!G20</f>
        <v>0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0</v>
      </c>
      <c r="Q15" s="18">
        <f>'Formato 6 a)'!C22</f>
        <v>0</v>
      </c>
      <c r="R15" s="18">
        <f>'Formato 6 a)'!D22</f>
        <v>0</v>
      </c>
      <c r="S15" s="18">
        <f>'Formato 6 a)'!E22</f>
        <v>0</v>
      </c>
      <c r="T15" s="18">
        <f>'Formato 6 a)'!F22</f>
        <v>0</v>
      </c>
      <c r="U15" s="18">
        <f>'Formato 6 a)'!G22</f>
        <v>0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0</v>
      </c>
      <c r="Q16" s="18">
        <f>'Formato 6 a)'!C23</f>
        <v>0</v>
      </c>
      <c r="R16" s="18">
        <f>'Formato 6 a)'!D23</f>
        <v>0</v>
      </c>
      <c r="S16" s="18">
        <f>'Formato 6 a)'!E23</f>
        <v>0</v>
      </c>
      <c r="T16" s="18">
        <f>'Formato 6 a)'!F23</f>
        <v>0</v>
      </c>
      <c r="U16" s="18">
        <f>'Formato 6 a)'!G23</f>
        <v>0</v>
      </c>
    </row>
    <row r="17" spans="1:21" x14ac:dyDescent="0.2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0</v>
      </c>
      <c r="Q17" s="18">
        <f>'Formato 6 a)'!C24</f>
        <v>0</v>
      </c>
      <c r="R17" s="18">
        <f>'Formato 6 a)'!D24</f>
        <v>0</v>
      </c>
      <c r="S17" s="18">
        <f>'Formato 6 a)'!E24</f>
        <v>0</v>
      </c>
      <c r="T17" s="18">
        <f>'Formato 6 a)'!F24</f>
        <v>0</v>
      </c>
      <c r="U17" s="18">
        <f>'Formato 6 a)'!G24</f>
        <v>0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0</v>
      </c>
      <c r="Q18" s="18">
        <f>'Formato 6 a)'!C25</f>
        <v>0</v>
      </c>
      <c r="R18" s="18">
        <f>'Formato 6 a)'!D25</f>
        <v>0</v>
      </c>
      <c r="S18" s="18">
        <f>'Formato 6 a)'!E25</f>
        <v>0</v>
      </c>
      <c r="T18" s="18">
        <f>'Formato 6 a)'!F25</f>
        <v>0</v>
      </c>
      <c r="U18" s="18">
        <f>'Formato 6 a)'!G25</f>
        <v>0</v>
      </c>
    </row>
    <row r="19" spans="1:21" x14ac:dyDescent="0.2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x14ac:dyDescent="0.2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0</v>
      </c>
      <c r="Q20" s="18">
        <f>'Formato 6 a)'!C27</f>
        <v>0</v>
      </c>
      <c r="R20" s="18">
        <f>'Formato 6 a)'!D27</f>
        <v>0</v>
      </c>
      <c r="S20" s="18">
        <f>'Formato 6 a)'!E27</f>
        <v>0</v>
      </c>
      <c r="T20" s="18">
        <f>'Formato 6 a)'!F27</f>
        <v>0</v>
      </c>
      <c r="U20" s="18">
        <f>'Formato 6 a)'!G27</f>
        <v>0</v>
      </c>
    </row>
    <row r="21" spans="1:21" x14ac:dyDescent="0.2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18903018</v>
      </c>
      <c r="Q21" s="18">
        <f>'Formato 6 a)'!C28</f>
        <v>0</v>
      </c>
      <c r="R21" s="18">
        <f>'Formato 6 a)'!D28</f>
        <v>18903018</v>
      </c>
      <c r="S21" s="18">
        <f>'Formato 6 a)'!E28</f>
        <v>3130496.9000000004</v>
      </c>
      <c r="T21" s="18">
        <f>'Formato 6 a)'!F28</f>
        <v>3130496.9000000004</v>
      </c>
      <c r="U21" s="18">
        <f>'Formato 6 a)'!G28</f>
        <v>15772521.1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0</v>
      </c>
      <c r="Q22" s="18">
        <f>'Formato 6 a)'!C29</f>
        <v>0</v>
      </c>
      <c r="R22" s="18">
        <f>'Formato 6 a)'!D29</f>
        <v>0</v>
      </c>
      <c r="S22" s="18">
        <f>'Formato 6 a)'!E29</f>
        <v>0</v>
      </c>
      <c r="T22" s="18">
        <f>'Formato 6 a)'!F29</f>
        <v>0</v>
      </c>
      <c r="U22" s="18">
        <f>'Formato 6 a)'!G29</f>
        <v>0</v>
      </c>
    </row>
    <row r="23" spans="1:21" x14ac:dyDescent="0.2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2463863.04</v>
      </c>
      <c r="Q23" s="18">
        <f>'Formato 6 a)'!C30</f>
        <v>0</v>
      </c>
      <c r="R23" s="18">
        <f>'Formato 6 a)'!D30</f>
        <v>2463863.04</v>
      </c>
      <c r="S23" s="18">
        <f>'Formato 6 a)'!E30</f>
        <v>615965.76</v>
      </c>
      <c r="T23" s="18">
        <f>'Formato 6 a)'!F30</f>
        <v>615965.76</v>
      </c>
      <c r="U23" s="18">
        <f>'Formato 6 a)'!G30</f>
        <v>1847897.28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16435154.960000001</v>
      </c>
      <c r="Q24" s="18">
        <f>'Formato 6 a)'!C31</f>
        <v>0</v>
      </c>
      <c r="R24" s="18">
        <f>'Formato 6 a)'!D31</f>
        <v>16435154.960000001</v>
      </c>
      <c r="S24" s="18">
        <f>'Formato 6 a)'!E31</f>
        <v>2513646.14</v>
      </c>
      <c r="T24" s="18">
        <f>'Formato 6 a)'!F31</f>
        <v>2513646.14</v>
      </c>
      <c r="U24" s="18">
        <f>'Formato 6 a)'!G31</f>
        <v>13921508.82</v>
      </c>
    </row>
    <row r="25" spans="1:21" x14ac:dyDescent="0.2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4000</v>
      </c>
      <c r="Q25" s="18">
        <f>'Formato 6 a)'!C32</f>
        <v>0</v>
      </c>
      <c r="R25" s="18">
        <f>'Formato 6 a)'!D32</f>
        <v>4000</v>
      </c>
      <c r="S25" s="18">
        <f>'Formato 6 a)'!E32</f>
        <v>885</v>
      </c>
      <c r="T25" s="18">
        <f>'Formato 6 a)'!F32</f>
        <v>885</v>
      </c>
      <c r="U25" s="18">
        <f>'Formato 6 a)'!G32</f>
        <v>3115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0</v>
      </c>
      <c r="Q26" s="18">
        <f>'Formato 6 a)'!C33</f>
        <v>0</v>
      </c>
      <c r="R26" s="18">
        <f>'Formato 6 a)'!D33</f>
        <v>0</v>
      </c>
      <c r="S26" s="18">
        <f>'Formato 6 a)'!E33</f>
        <v>0</v>
      </c>
      <c r="T26" s="18">
        <f>'Formato 6 a)'!F33</f>
        <v>0</v>
      </c>
      <c r="U26" s="18">
        <f>'Formato 6 a)'!G33</f>
        <v>0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0</v>
      </c>
      <c r="Q27" s="18">
        <f>'Formato 6 a)'!C34</f>
        <v>0</v>
      </c>
      <c r="R27" s="18">
        <f>'Formato 6 a)'!D34</f>
        <v>0</v>
      </c>
      <c r="S27" s="18">
        <f>'Formato 6 a)'!E34</f>
        <v>0</v>
      </c>
      <c r="T27" s="18">
        <f>'Formato 6 a)'!F34</f>
        <v>0</v>
      </c>
      <c r="U27" s="18">
        <f>'Formato 6 a)'!G34</f>
        <v>0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0</v>
      </c>
      <c r="Q28" s="18">
        <f>'Formato 6 a)'!C35</f>
        <v>0</v>
      </c>
      <c r="R28" s="18">
        <f>'Formato 6 a)'!D35</f>
        <v>0</v>
      </c>
      <c r="S28" s="18">
        <f>'Formato 6 a)'!E35</f>
        <v>0</v>
      </c>
      <c r="T28" s="18">
        <f>'Formato 6 a)'!F35</f>
        <v>0</v>
      </c>
      <c r="U28" s="18">
        <f>'Formato 6 a)'!G35</f>
        <v>0</v>
      </c>
    </row>
    <row r="29" spans="1:21" x14ac:dyDescent="0.2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0</v>
      </c>
      <c r="Q29" s="18">
        <f>'Formato 6 a)'!C36</f>
        <v>0</v>
      </c>
      <c r="R29" s="18">
        <f>'Formato 6 a)'!D36</f>
        <v>0</v>
      </c>
      <c r="S29" s="18">
        <f>'Formato 6 a)'!E36</f>
        <v>0</v>
      </c>
      <c r="T29" s="18">
        <f>'Formato 6 a)'!F36</f>
        <v>0</v>
      </c>
      <c r="U29" s="18">
        <f>'Formato 6 a)'!G36</f>
        <v>0</v>
      </c>
    </row>
    <row r="30" spans="1:21" x14ac:dyDescent="0.2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0</v>
      </c>
      <c r="Q30" s="18">
        <f>'Formato 6 a)'!C37</f>
        <v>0</v>
      </c>
      <c r="R30" s="18">
        <f>'Formato 6 a)'!D37</f>
        <v>0</v>
      </c>
      <c r="S30" s="18">
        <f>'Formato 6 a)'!E37</f>
        <v>0</v>
      </c>
      <c r="T30" s="18">
        <f>'Formato 6 a)'!F37</f>
        <v>0</v>
      </c>
      <c r="U30" s="18">
        <f>'Formato 6 a)'!G37</f>
        <v>0</v>
      </c>
    </row>
    <row r="31" spans="1:21" x14ac:dyDescent="0.2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0</v>
      </c>
      <c r="Q31" s="18">
        <f>'Formato 6 a)'!C38</f>
        <v>0</v>
      </c>
      <c r="R31" s="18">
        <f>'Formato 6 a)'!D38</f>
        <v>0</v>
      </c>
      <c r="S31" s="18">
        <f>'Formato 6 a)'!E38</f>
        <v>0</v>
      </c>
      <c r="T31" s="18">
        <f>'Formato 6 a)'!F38</f>
        <v>0</v>
      </c>
      <c r="U31" s="18">
        <f>'Formato 6 a)'!G38</f>
        <v>0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x14ac:dyDescent="0.2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x14ac:dyDescent="0.2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0</v>
      </c>
      <c r="Q35" s="18">
        <f>'Formato 6 a)'!C42</f>
        <v>0</v>
      </c>
      <c r="R35" s="18">
        <f>'Formato 6 a)'!D42</f>
        <v>0</v>
      </c>
      <c r="S35" s="18">
        <f>'Formato 6 a)'!E42</f>
        <v>0</v>
      </c>
      <c r="T35" s="18">
        <f>'Formato 6 a)'!F42</f>
        <v>0</v>
      </c>
      <c r="U35" s="18">
        <f>'Formato 6 a)'!G42</f>
        <v>0</v>
      </c>
    </row>
    <row r="36" spans="1:21" x14ac:dyDescent="0.2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x14ac:dyDescent="0.2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x14ac:dyDescent="0.2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x14ac:dyDescent="0.2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x14ac:dyDescent="0.2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0</v>
      </c>
      <c r="Q41" s="18">
        <f>'Formato 6 a)'!C48</f>
        <v>0</v>
      </c>
      <c r="R41" s="18">
        <f>'Formato 6 a)'!D48</f>
        <v>0</v>
      </c>
      <c r="S41" s="18">
        <f>'Formato 6 a)'!E48</f>
        <v>0</v>
      </c>
      <c r="T41" s="18">
        <f>'Formato 6 a)'!F48</f>
        <v>0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0</v>
      </c>
      <c r="Q42" s="18">
        <f>'Formato 6 a)'!C49</f>
        <v>0</v>
      </c>
      <c r="R42" s="18">
        <f>'Formato 6 a)'!D49</f>
        <v>0</v>
      </c>
      <c r="S42" s="18">
        <f>'Formato 6 a)'!E49</f>
        <v>0</v>
      </c>
      <c r="T42" s="18">
        <f>'Formato 6 a)'!F49</f>
        <v>0</v>
      </c>
      <c r="U42" s="18">
        <f>'Formato 6 a)'!G49</f>
        <v>0</v>
      </c>
    </row>
    <row r="43" spans="1:21" x14ac:dyDescent="0.2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0</v>
      </c>
      <c r="Q43" s="18">
        <f>'Formato 6 a)'!C50</f>
        <v>0</v>
      </c>
      <c r="R43" s="18">
        <f>'Formato 6 a)'!D50</f>
        <v>0</v>
      </c>
      <c r="S43" s="18">
        <f>'Formato 6 a)'!E50</f>
        <v>0</v>
      </c>
      <c r="T43" s="18">
        <f>'Formato 6 a)'!F50</f>
        <v>0</v>
      </c>
      <c r="U43" s="18">
        <f>'Formato 6 a)'!G50</f>
        <v>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0</v>
      </c>
      <c r="Q44" s="18">
        <f>'Formato 6 a)'!C51</f>
        <v>0</v>
      </c>
      <c r="R44" s="18">
        <f>'Formato 6 a)'!D51</f>
        <v>0</v>
      </c>
      <c r="S44" s="18">
        <f>'Formato 6 a)'!E51</f>
        <v>0</v>
      </c>
      <c r="T44" s="18">
        <f>'Formato 6 a)'!F51</f>
        <v>0</v>
      </c>
      <c r="U44" s="18">
        <f>'Formato 6 a)'!G51</f>
        <v>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x14ac:dyDescent="0.2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x14ac:dyDescent="0.2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0</v>
      </c>
      <c r="Q47" s="18">
        <f>'Formato 6 a)'!C54</f>
        <v>0</v>
      </c>
      <c r="R47" s="18">
        <f>'Formato 6 a)'!D54</f>
        <v>0</v>
      </c>
      <c r="S47" s="18">
        <f>'Formato 6 a)'!E54</f>
        <v>0</v>
      </c>
      <c r="T47" s="18">
        <f>'Formato 6 a)'!F54</f>
        <v>0</v>
      </c>
      <c r="U47" s="18">
        <f>'Formato 6 a)'!G54</f>
        <v>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x14ac:dyDescent="0.2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x14ac:dyDescent="0.2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85000000</v>
      </c>
      <c r="Q51" s="18">
        <f>'Formato 6 a)'!C58</f>
        <v>15050000</v>
      </c>
      <c r="R51" s="18">
        <f>'Formato 6 a)'!D58</f>
        <v>100050000</v>
      </c>
      <c r="S51" s="18">
        <f>'Formato 6 a)'!E58</f>
        <v>14638043.08</v>
      </c>
      <c r="T51" s="18">
        <f>'Formato 6 a)'!F58</f>
        <v>14638043.08</v>
      </c>
      <c r="U51" s="18">
        <f>'Formato 6 a)'!G58</f>
        <v>85411956.920000002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85000000</v>
      </c>
      <c r="Q53" s="18">
        <f>'Formato 6 a)'!C60</f>
        <v>15050000</v>
      </c>
      <c r="R53" s="18">
        <f>'Formato 6 a)'!D60</f>
        <v>100050000</v>
      </c>
      <c r="S53" s="18">
        <f>'Formato 6 a)'!E60</f>
        <v>14638043.08</v>
      </c>
      <c r="T53" s="18">
        <f>'Formato 6 a)'!F60</f>
        <v>14638043.08</v>
      </c>
      <c r="U53" s="18">
        <f>'Formato 6 a)'!G60</f>
        <v>85411956.920000002</v>
      </c>
    </row>
    <row r="54" spans="1:21" x14ac:dyDescent="0.2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x14ac:dyDescent="0.2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x14ac:dyDescent="0.2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x14ac:dyDescent="0.2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x14ac:dyDescent="0.2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x14ac:dyDescent="0.2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5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x14ac:dyDescent="0.2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x14ac:dyDescent="0.2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x14ac:dyDescent="0.2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x14ac:dyDescent="0.2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x14ac:dyDescent="0.2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x14ac:dyDescent="0.2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x14ac:dyDescent="0.2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x14ac:dyDescent="0.2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x14ac:dyDescent="0.2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x14ac:dyDescent="0.2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x14ac:dyDescent="0.2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x14ac:dyDescent="0.2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x14ac:dyDescent="0.2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x14ac:dyDescent="0.2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x14ac:dyDescent="0.2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x14ac:dyDescent="0.2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x14ac:dyDescent="0.2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x14ac:dyDescent="0.2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x14ac:dyDescent="0.2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x14ac:dyDescent="0.2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x14ac:dyDescent="0.2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x14ac:dyDescent="0.2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x14ac:dyDescent="0.2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x14ac:dyDescent="0.2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x14ac:dyDescent="0.2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x14ac:dyDescent="0.2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x14ac:dyDescent="0.2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x14ac:dyDescent="0.2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x14ac:dyDescent="0.2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x14ac:dyDescent="0.2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x14ac:dyDescent="0.2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x14ac:dyDescent="0.2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x14ac:dyDescent="0.2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x14ac:dyDescent="0.2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x14ac:dyDescent="0.2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x14ac:dyDescent="0.2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x14ac:dyDescent="0.2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x14ac:dyDescent="0.2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x14ac:dyDescent="0.2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x14ac:dyDescent="0.2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x14ac:dyDescent="0.2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x14ac:dyDescent="0.2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105653018</v>
      </c>
      <c r="Q150">
        <f>'Formato 6 a)'!C159</f>
        <v>15050000</v>
      </c>
      <c r="R150">
        <f>'Formato 6 a)'!D159</f>
        <v>120703018</v>
      </c>
      <c r="S150">
        <f>'Formato 6 a)'!E159</f>
        <v>17777821.920000002</v>
      </c>
      <c r="T150">
        <f>'Formato 6 a)'!F159</f>
        <v>17777821.920000002</v>
      </c>
      <c r="U150">
        <f>'Formato 6 a)'!G159</f>
        <v>102925196.08</v>
      </c>
    </row>
  </sheetData>
  <sheetProtection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sqref="A1:G1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70" t="s">
        <v>3290</v>
      </c>
      <c r="B1" s="170"/>
      <c r="C1" s="170"/>
      <c r="D1" s="170"/>
      <c r="E1" s="170"/>
      <c r="F1" s="170"/>
      <c r="G1" s="170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277</v>
      </c>
      <c r="B3" s="155"/>
      <c r="C3" s="155"/>
      <c r="D3" s="155"/>
      <c r="E3" s="155"/>
      <c r="F3" s="155"/>
      <c r="G3" s="156"/>
    </row>
    <row r="4" spans="1:7" x14ac:dyDescent="0.25">
      <c r="A4" s="154" t="s">
        <v>431</v>
      </c>
      <c r="B4" s="155"/>
      <c r="C4" s="155"/>
      <c r="D4" s="155"/>
      <c r="E4" s="155"/>
      <c r="F4" s="155"/>
      <c r="G4" s="156"/>
    </row>
    <row r="5" spans="1:7" x14ac:dyDescent="0.25">
      <c r="A5" s="157" t="str">
        <f>TRIMESTRE</f>
        <v>Del 1 de enero al 30 de marzo de 2019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0</v>
      </c>
      <c r="B7" s="168" t="s">
        <v>279</v>
      </c>
      <c r="C7" s="168"/>
      <c r="D7" s="168"/>
      <c r="E7" s="168"/>
      <c r="F7" s="168"/>
      <c r="G7" s="172" t="s">
        <v>280</v>
      </c>
    </row>
    <row r="8" spans="1:7" ht="30" x14ac:dyDescent="0.25">
      <c r="A8" s="167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71"/>
    </row>
    <row r="9" spans="1:7" x14ac:dyDescent="0.25">
      <c r="A9" s="52" t="s">
        <v>440</v>
      </c>
      <c r="B9" s="59">
        <f>SUM(B10:GASTO_NE_FIN_01)</f>
        <v>105653018</v>
      </c>
      <c r="C9" s="59">
        <f>SUM(C10:GASTO_NE_FIN_02)</f>
        <v>15050000</v>
      </c>
      <c r="D9" s="59">
        <f>SUM(D10:GASTO_NE_FIN_03)</f>
        <v>120703018</v>
      </c>
      <c r="E9" s="59">
        <f>SUM(E10:GASTO_NE_FIN_04)</f>
        <v>17777821.890000001</v>
      </c>
      <c r="F9" s="59">
        <f>SUM(F10:GASTO_NE_FIN_05)</f>
        <v>17777821.890000001</v>
      </c>
      <c r="G9" s="59">
        <f>SUM(G10:GASTO_NE_FIN_06)</f>
        <v>102925196.11</v>
      </c>
    </row>
    <row r="10" spans="1:7" s="24" customFormat="1" x14ac:dyDescent="0.25">
      <c r="A10" s="146" t="s">
        <v>3305</v>
      </c>
      <c r="B10" s="60">
        <v>1750000</v>
      </c>
      <c r="C10" s="60">
        <v>0</v>
      </c>
      <c r="D10" s="60">
        <v>1750000</v>
      </c>
      <c r="E10" s="60">
        <v>9281.91</v>
      </c>
      <c r="F10" s="60">
        <v>9281.91</v>
      </c>
      <c r="G10" s="77">
        <f>D10-E10</f>
        <v>1740718.09</v>
      </c>
    </row>
    <row r="11" spans="1:7" s="24" customFormat="1" x14ac:dyDescent="0.25">
      <c r="A11" s="146" t="s">
        <v>3306</v>
      </c>
      <c r="B11" s="60">
        <v>18903018</v>
      </c>
      <c r="C11" s="60">
        <v>0</v>
      </c>
      <c r="D11" s="60">
        <v>18903018</v>
      </c>
      <c r="E11" s="60">
        <v>3130496.9</v>
      </c>
      <c r="F11" s="60">
        <v>3130496.9</v>
      </c>
      <c r="G11" s="77">
        <f>D11-E11</f>
        <v>15772521.1</v>
      </c>
    </row>
    <row r="12" spans="1:7" s="24" customFormat="1" x14ac:dyDescent="0.25">
      <c r="A12" s="146" t="s">
        <v>3307</v>
      </c>
      <c r="B12" s="60">
        <v>85000000</v>
      </c>
      <c r="C12" s="60">
        <v>15050000</v>
      </c>
      <c r="D12" s="60">
        <v>100050000</v>
      </c>
      <c r="E12" s="60">
        <v>14638043.08</v>
      </c>
      <c r="F12" s="60">
        <v>14638043.08</v>
      </c>
      <c r="G12" s="77">
        <f>D12-E12</f>
        <v>85411956.920000002</v>
      </c>
    </row>
    <row r="13" spans="1:7" x14ac:dyDescent="0.25">
      <c r="A13" s="76" t="s">
        <v>686</v>
      </c>
      <c r="B13" s="54"/>
      <c r="C13" s="54"/>
      <c r="D13" s="54"/>
      <c r="E13" s="54"/>
      <c r="F13" s="54"/>
      <c r="G13" s="54"/>
    </row>
    <row r="14" spans="1:7" s="24" customFormat="1" x14ac:dyDescent="0.25">
      <c r="A14" s="55" t="s">
        <v>441</v>
      </c>
      <c r="B14" s="61">
        <f>SUM(B15:GASTO_E_FIN_01)</f>
        <v>0</v>
      </c>
      <c r="C14" s="61">
        <f>SUM(C15:GASTO_E_FIN_02)</f>
        <v>0</v>
      </c>
      <c r="D14" s="61">
        <f>SUM(D15:GASTO_E_FIN_03)</f>
        <v>0</v>
      </c>
      <c r="E14" s="61">
        <f>SUM(E15:GASTO_E_FIN_04)</f>
        <v>0</v>
      </c>
      <c r="F14" s="61">
        <f>SUM(F15:GASTO_E_FIN_05)</f>
        <v>0</v>
      </c>
      <c r="G14" s="61">
        <f>SUM(G15:GASTO_E_FIN_06)</f>
        <v>0</v>
      </c>
    </row>
    <row r="15" spans="1:7" s="24" customFormat="1" x14ac:dyDescent="0.25">
      <c r="A15" s="144" t="s">
        <v>432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f>D15-E15</f>
        <v>0</v>
      </c>
    </row>
    <row r="16" spans="1:7" s="24" customFormat="1" x14ac:dyDescent="0.25">
      <c r="A16" s="144" t="s">
        <v>433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f t="shared" ref="G16:G22" si="0">D16-E16</f>
        <v>0</v>
      </c>
    </row>
    <row r="17" spans="1:7" s="24" customFormat="1" x14ac:dyDescent="0.25">
      <c r="A17" s="144" t="s">
        <v>434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f t="shared" si="0"/>
        <v>0</v>
      </c>
    </row>
    <row r="18" spans="1:7" s="24" customFormat="1" x14ac:dyDescent="0.25">
      <c r="A18" s="144" t="s">
        <v>435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f t="shared" si="0"/>
        <v>0</v>
      </c>
    </row>
    <row r="19" spans="1:7" s="24" customFormat="1" x14ac:dyDescent="0.25">
      <c r="A19" s="144" t="s">
        <v>436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f t="shared" si="0"/>
        <v>0</v>
      </c>
    </row>
    <row r="20" spans="1:7" s="24" customFormat="1" x14ac:dyDescent="0.25">
      <c r="A20" s="144" t="s">
        <v>437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f t="shared" si="0"/>
        <v>0</v>
      </c>
    </row>
    <row r="21" spans="1:7" s="24" customFormat="1" x14ac:dyDescent="0.25">
      <c r="A21" s="144" t="s">
        <v>438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f t="shared" si="0"/>
        <v>0</v>
      </c>
    </row>
    <row r="22" spans="1:7" s="24" customFormat="1" x14ac:dyDescent="0.25">
      <c r="A22" s="144" t="s">
        <v>439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f t="shared" si="0"/>
        <v>0</v>
      </c>
    </row>
    <row r="23" spans="1:7" x14ac:dyDescent="0.25">
      <c r="A23" s="76" t="s">
        <v>686</v>
      </c>
      <c r="B23" s="54"/>
      <c r="C23" s="54"/>
      <c r="D23" s="54"/>
      <c r="E23" s="54"/>
      <c r="F23" s="54"/>
      <c r="G23" s="54"/>
    </row>
    <row r="24" spans="1:7" x14ac:dyDescent="0.25">
      <c r="A24" s="55" t="s">
        <v>360</v>
      </c>
      <c r="B24" s="61">
        <f>GASTO_NE_T1+GASTO_E_T1</f>
        <v>105653018</v>
      </c>
      <c r="C24" s="61">
        <f>GASTO_NE_T2+GASTO_E_T2</f>
        <v>15050000</v>
      </c>
      <c r="D24" s="61">
        <f>GASTO_NE_T3+GASTO_E_T3</f>
        <v>120703018</v>
      </c>
      <c r="E24" s="61">
        <f>GASTO_NE_T4+GASTO_E_T4</f>
        <v>17777821.890000001</v>
      </c>
      <c r="F24" s="61">
        <f>GASTO_NE_T5+GASTO_E_T5</f>
        <v>17777821.890000001</v>
      </c>
      <c r="G24" s="61">
        <f>GASTO_NE_T6+GASTO_E_T6</f>
        <v>102925196.11</v>
      </c>
    </row>
    <row r="25" spans="1:7" x14ac:dyDescent="0.25">
      <c r="A25" s="58"/>
      <c r="B25" s="65"/>
      <c r="C25" s="65"/>
      <c r="D25" s="65"/>
      <c r="E25" s="65"/>
      <c r="F25" s="65"/>
      <c r="G25" s="78"/>
    </row>
    <row r="26" spans="1:7" hidden="1" x14ac:dyDescent="0.25">
      <c r="A26" s="11"/>
    </row>
    <row r="27" spans="1:7" x14ac:dyDescent="0.25"/>
    <row r="28" spans="1:7" x14ac:dyDescent="0.25"/>
    <row r="29" spans="1:7" x14ac:dyDescent="0.25"/>
    <row r="30" spans="1:7" x14ac:dyDescent="0.25"/>
    <row r="31" spans="1:7" x14ac:dyDescent="0.25"/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4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105653018</v>
      </c>
      <c r="Q2" s="18">
        <f>GASTO_NE_T2</f>
        <v>15050000</v>
      </c>
      <c r="R2" s="18">
        <f>GASTO_NE_T3</f>
        <v>120703018</v>
      </c>
      <c r="S2" s="18">
        <f>GASTO_NE_T4</f>
        <v>17777821.890000001</v>
      </c>
      <c r="T2" s="18">
        <f>GASTO_NE_T5</f>
        <v>17777821.890000001</v>
      </c>
      <c r="U2" s="18">
        <f>GASTO_NE_T6</f>
        <v>102925196.11</v>
      </c>
    </row>
    <row r="3" spans="1:25" x14ac:dyDescent="0.25">
      <c r="A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x14ac:dyDescent="0.25">
      <c r="A4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105653018</v>
      </c>
      <c r="Q4" s="18">
        <f>TOTAL_E_T2</f>
        <v>15050000</v>
      </c>
      <c r="R4" s="18">
        <f>TOTAL_E_T3</f>
        <v>120703018</v>
      </c>
      <c r="S4" s="18">
        <f>TOTAL_E_T4</f>
        <v>17777821.890000001</v>
      </c>
      <c r="T4" s="18">
        <f>TOTAL_E_T5</f>
        <v>17777821.890000001</v>
      </c>
      <c r="U4" s="18">
        <f>TOTAL_E_T6</f>
        <v>102925196.11</v>
      </c>
      <c r="V4" s="18"/>
    </row>
    <row r="5" spans="1:25" x14ac:dyDescent="0.25">
      <c r="A5" s="3"/>
      <c r="P5" s="18"/>
      <c r="Q5" s="18"/>
      <c r="R5" s="18"/>
      <c r="S5" s="18"/>
      <c r="T5" s="18"/>
      <c r="U5" s="18"/>
      <c r="V5" s="18"/>
    </row>
    <row r="6" spans="1:25" x14ac:dyDescent="0.25">
      <c r="A6" s="3"/>
      <c r="P6" s="18"/>
      <c r="Q6" s="18"/>
      <c r="R6" s="18"/>
      <c r="S6" s="18"/>
      <c r="T6" s="18"/>
      <c r="U6" s="18"/>
      <c r="V6" s="18"/>
    </row>
    <row r="7" spans="1:25" x14ac:dyDescent="0.2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25">
      <c r="A8" s="3"/>
      <c r="P8" s="18"/>
      <c r="Q8" s="18"/>
      <c r="R8" s="18"/>
      <c r="S8" s="18"/>
      <c r="T8" s="18"/>
      <c r="U8" s="18"/>
    </row>
    <row r="9" spans="1:25" x14ac:dyDescent="0.25">
      <c r="A9" s="3"/>
      <c r="P9" s="18"/>
      <c r="Q9" s="18"/>
      <c r="R9" s="18"/>
      <c r="S9" s="18"/>
      <c r="T9" s="18"/>
      <c r="U9" s="18"/>
    </row>
    <row r="10" spans="1:25" x14ac:dyDescent="0.25">
      <c r="A10" s="3"/>
      <c r="P10" s="18"/>
      <c r="Q10" s="18"/>
      <c r="R10" s="18"/>
      <c r="S10" s="18"/>
      <c r="T10" s="18"/>
      <c r="U10" s="18"/>
    </row>
    <row r="11" spans="1:25" x14ac:dyDescent="0.25">
      <c r="A11" s="3"/>
      <c r="P11" s="18"/>
      <c r="Q11" s="18"/>
      <c r="R11" s="18"/>
      <c r="S11" s="18"/>
      <c r="T11" s="18"/>
      <c r="U11" s="18"/>
    </row>
    <row r="12" spans="1:25" x14ac:dyDescent="0.25">
      <c r="A12" s="3"/>
      <c r="N12" s="20"/>
      <c r="P12" s="18"/>
      <c r="Q12" s="18"/>
      <c r="R12" s="18"/>
      <c r="S12" s="18"/>
      <c r="T12" s="18"/>
      <c r="U12" s="18"/>
    </row>
    <row r="13" spans="1:25" x14ac:dyDescent="0.25">
      <c r="A13" s="3"/>
      <c r="P13" s="18"/>
      <c r="Q13" s="18"/>
      <c r="R13" s="18"/>
      <c r="S13" s="18"/>
      <c r="T13" s="18"/>
      <c r="U13" s="18"/>
    </row>
    <row r="14" spans="1:25" x14ac:dyDescent="0.25">
      <c r="A14" s="3"/>
      <c r="P14" s="18"/>
      <c r="Q14" s="18"/>
      <c r="R14" s="18"/>
      <c r="S14" s="18"/>
      <c r="T14" s="18"/>
      <c r="U14" s="18"/>
    </row>
    <row r="15" spans="1:25" x14ac:dyDescent="0.25">
      <c r="A15" s="3"/>
      <c r="P15" s="18"/>
      <c r="Q15" s="18"/>
      <c r="R15" s="18"/>
      <c r="S15" s="18"/>
      <c r="T15" s="18"/>
      <c r="U15" s="18"/>
    </row>
    <row r="16" spans="1:25" x14ac:dyDescent="0.25">
      <c r="A16" s="3"/>
      <c r="P16" s="18"/>
      <c r="Q16" s="18"/>
      <c r="R16" s="18"/>
      <c r="S16" s="18"/>
      <c r="T16" s="18"/>
      <c r="U16" s="18"/>
    </row>
    <row r="17" spans="1:21" x14ac:dyDescent="0.25">
      <c r="A17" s="3"/>
      <c r="P17" s="18"/>
      <c r="Q17" s="18"/>
      <c r="R17" s="18"/>
      <c r="S17" s="18"/>
      <c r="T17" s="18"/>
      <c r="U17" s="18"/>
    </row>
    <row r="18" spans="1:21" x14ac:dyDescent="0.25">
      <c r="A18" s="3"/>
      <c r="P18" s="18"/>
      <c r="Q18" s="18"/>
      <c r="R18" s="18"/>
      <c r="S18" s="18"/>
      <c r="T18" s="18"/>
      <c r="U18" s="18"/>
    </row>
    <row r="19" spans="1:21" x14ac:dyDescent="0.25">
      <c r="A19" s="3"/>
      <c r="P19" s="18"/>
      <c r="Q19" s="18"/>
      <c r="R19" s="18"/>
      <c r="S19" s="18"/>
      <c r="T19" s="18"/>
      <c r="U19" s="18"/>
    </row>
    <row r="20" spans="1:21" x14ac:dyDescent="0.25">
      <c r="A20" s="3"/>
      <c r="P20" s="18"/>
      <c r="Q20" s="18"/>
      <c r="R20" s="18"/>
      <c r="S20" s="18"/>
      <c r="T20" s="18"/>
      <c r="U20" s="18"/>
    </row>
    <row r="21" spans="1:21" x14ac:dyDescent="0.25">
      <c r="A21" s="3"/>
      <c r="P21" s="18"/>
      <c r="Q21" s="18"/>
      <c r="R21" s="18"/>
      <c r="S21" s="18"/>
      <c r="T21" s="18"/>
      <c r="U21" s="18"/>
    </row>
    <row r="22" spans="1:21" x14ac:dyDescent="0.25">
      <c r="A22" s="3"/>
      <c r="P22" s="18"/>
      <c r="Q22" s="18"/>
      <c r="R22" s="18"/>
      <c r="S22" s="18"/>
      <c r="T22" s="18"/>
      <c r="U22" s="18"/>
    </row>
    <row r="23" spans="1:21" x14ac:dyDescent="0.25">
      <c r="A23" s="3"/>
      <c r="P23" s="18"/>
      <c r="Q23" s="18"/>
      <c r="R23" s="18"/>
      <c r="S23" s="18"/>
      <c r="T23" s="18"/>
      <c r="U23" s="18"/>
    </row>
    <row r="24" spans="1:21" x14ac:dyDescent="0.25">
      <c r="A24" s="3"/>
      <c r="P24" s="18"/>
      <c r="Q24" s="18"/>
      <c r="R24" s="18"/>
      <c r="S24" s="18"/>
      <c r="T24" s="18"/>
      <c r="U24" s="18"/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78"/>
  <sheetViews>
    <sheetView showGridLines="0" topLeftCell="A52" zoomScale="90" zoomScaleNormal="90" workbookViewId="0">
      <selection activeCell="D73" sqref="D73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4" width="10.85546875" hidden="1"/>
  </cols>
  <sheetData>
    <row r="1" spans="1:7" ht="57.75" customHeight="1" x14ac:dyDescent="0.25">
      <c r="A1" s="176" t="s">
        <v>3289</v>
      </c>
      <c r="B1" s="177"/>
      <c r="C1" s="177"/>
      <c r="D1" s="177"/>
      <c r="E1" s="177"/>
      <c r="F1" s="177"/>
      <c r="G1" s="177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4" t="s">
        <v>396</v>
      </c>
      <c r="B3" s="155"/>
      <c r="C3" s="155"/>
      <c r="D3" s="155"/>
      <c r="E3" s="155"/>
      <c r="F3" s="155"/>
      <c r="G3" s="156"/>
    </row>
    <row r="4" spans="1:7" x14ac:dyDescent="0.25">
      <c r="A4" s="154" t="s">
        <v>397</v>
      </c>
      <c r="B4" s="155"/>
      <c r="C4" s="155"/>
      <c r="D4" s="155"/>
      <c r="E4" s="155"/>
      <c r="F4" s="155"/>
      <c r="G4" s="156"/>
    </row>
    <row r="5" spans="1:7" x14ac:dyDescent="0.25">
      <c r="A5" s="157" t="str">
        <f>TRIMESTRE</f>
        <v>Del 1 de enero al 30 de marzo de 2019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55" t="s">
        <v>0</v>
      </c>
      <c r="B7" s="160" t="s">
        <v>279</v>
      </c>
      <c r="C7" s="161"/>
      <c r="D7" s="161"/>
      <c r="E7" s="161"/>
      <c r="F7" s="162"/>
      <c r="G7" s="172" t="s">
        <v>3286</v>
      </c>
    </row>
    <row r="8" spans="1:7" ht="30.75" customHeight="1" x14ac:dyDescent="0.25">
      <c r="A8" s="155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71"/>
    </row>
    <row r="9" spans="1:7" x14ac:dyDescent="0.25">
      <c r="A9" s="52" t="s">
        <v>363</v>
      </c>
      <c r="B9" s="70">
        <f t="shared" ref="B9:G9" si="0">SUM(B10,B19,B27,B37)</f>
        <v>105653018</v>
      </c>
      <c r="C9" s="70">
        <f t="shared" si="0"/>
        <v>15050000</v>
      </c>
      <c r="D9" s="70">
        <f t="shared" si="0"/>
        <v>120703018</v>
      </c>
      <c r="E9" s="70">
        <f t="shared" si="0"/>
        <v>17777821.920000002</v>
      </c>
      <c r="F9" s="70">
        <f t="shared" si="0"/>
        <v>17777821.920000002</v>
      </c>
      <c r="G9" s="70">
        <f t="shared" si="0"/>
        <v>102925196.08</v>
      </c>
    </row>
    <row r="10" spans="1:7" x14ac:dyDescent="0.25">
      <c r="A10" s="53" t="s">
        <v>364</v>
      </c>
      <c r="B10" s="71">
        <f t="shared" ref="B10:G10" si="1">SUM(B11:B18)</f>
        <v>0</v>
      </c>
      <c r="C10" s="71">
        <f t="shared" si="1"/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 t="shared" si="1"/>
        <v>0</v>
      </c>
    </row>
    <row r="11" spans="1:7" x14ac:dyDescent="0.25">
      <c r="A11" s="63" t="s">
        <v>365</v>
      </c>
      <c r="B11" s="72">
        <v>0</v>
      </c>
      <c r="C11" s="72">
        <v>0</v>
      </c>
      <c r="D11" s="72">
        <v>0</v>
      </c>
      <c r="E11" s="72">
        <v>0</v>
      </c>
      <c r="F11" s="72">
        <v>0</v>
      </c>
      <c r="G11" s="72">
        <f>D11-E11</f>
        <v>0</v>
      </c>
    </row>
    <row r="12" spans="1:7" x14ac:dyDescent="0.25">
      <c r="A12" s="63" t="s">
        <v>366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f t="shared" ref="G12:G18" si="2">D12-E12</f>
        <v>0</v>
      </c>
    </row>
    <row r="13" spans="1:7" x14ac:dyDescent="0.25">
      <c r="A13" s="63" t="s">
        <v>367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f t="shared" si="2"/>
        <v>0</v>
      </c>
    </row>
    <row r="14" spans="1:7" x14ac:dyDescent="0.25">
      <c r="A14" s="63" t="s">
        <v>368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f t="shared" si="2"/>
        <v>0</v>
      </c>
    </row>
    <row r="15" spans="1:7" x14ac:dyDescent="0.25">
      <c r="A15" s="63" t="s">
        <v>369</v>
      </c>
      <c r="B15" s="72">
        <v>0</v>
      </c>
      <c r="C15" s="72">
        <v>0</v>
      </c>
      <c r="D15" s="72">
        <v>0</v>
      </c>
      <c r="E15" s="72">
        <v>0</v>
      </c>
      <c r="F15" s="72">
        <v>0</v>
      </c>
      <c r="G15" s="72">
        <f t="shared" si="2"/>
        <v>0</v>
      </c>
    </row>
    <row r="16" spans="1:7" x14ac:dyDescent="0.25">
      <c r="A16" s="63" t="s">
        <v>370</v>
      </c>
      <c r="B16" s="72">
        <v>0</v>
      </c>
      <c r="C16" s="72">
        <v>0</v>
      </c>
      <c r="D16" s="72">
        <v>0</v>
      </c>
      <c r="E16" s="72">
        <v>0</v>
      </c>
      <c r="F16" s="72">
        <v>0</v>
      </c>
      <c r="G16" s="72">
        <f t="shared" si="2"/>
        <v>0</v>
      </c>
    </row>
    <row r="17" spans="1:7" x14ac:dyDescent="0.25">
      <c r="A17" s="63" t="s">
        <v>371</v>
      </c>
      <c r="B17" s="72">
        <v>0</v>
      </c>
      <c r="C17" s="72">
        <v>0</v>
      </c>
      <c r="D17" s="72">
        <v>0</v>
      </c>
      <c r="E17" s="72">
        <v>0</v>
      </c>
      <c r="F17" s="72">
        <v>0</v>
      </c>
      <c r="G17" s="72">
        <f t="shared" si="2"/>
        <v>0</v>
      </c>
    </row>
    <row r="18" spans="1:7" x14ac:dyDescent="0.25">
      <c r="A18" s="63" t="s">
        <v>372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f t="shared" si="2"/>
        <v>0</v>
      </c>
    </row>
    <row r="19" spans="1:7" x14ac:dyDescent="0.25">
      <c r="A19" s="53" t="s">
        <v>373</v>
      </c>
      <c r="B19" s="71">
        <f t="shared" ref="B19:G19" si="3">SUM(B20:B26)</f>
        <v>105653018</v>
      </c>
      <c r="C19" s="71">
        <f t="shared" si="3"/>
        <v>15050000</v>
      </c>
      <c r="D19" s="71">
        <f t="shared" si="3"/>
        <v>120703018</v>
      </c>
      <c r="E19" s="71">
        <f t="shared" si="3"/>
        <v>17777821.920000002</v>
      </c>
      <c r="F19" s="71">
        <f t="shared" si="3"/>
        <v>17777821.920000002</v>
      </c>
      <c r="G19" s="71">
        <f t="shared" si="3"/>
        <v>102925196.08</v>
      </c>
    </row>
    <row r="20" spans="1:7" x14ac:dyDescent="0.25">
      <c r="A20" s="63" t="s">
        <v>374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2">
        <f>D20-E20</f>
        <v>0</v>
      </c>
    </row>
    <row r="21" spans="1:7" x14ac:dyDescent="0.25">
      <c r="A21" s="63" t="s">
        <v>375</v>
      </c>
      <c r="B21" s="71">
        <v>105653018</v>
      </c>
      <c r="C21" s="71">
        <v>15050000</v>
      </c>
      <c r="D21" s="71">
        <v>120703018</v>
      </c>
      <c r="E21" s="71">
        <v>17777821.920000002</v>
      </c>
      <c r="F21" s="71">
        <v>17777821.920000002</v>
      </c>
      <c r="G21" s="72">
        <f t="shared" ref="G21:G26" si="4">D21-E21</f>
        <v>102925196.08</v>
      </c>
    </row>
    <row r="22" spans="1:7" x14ac:dyDescent="0.25">
      <c r="A22" s="63" t="s">
        <v>376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2">
        <f t="shared" si="4"/>
        <v>0</v>
      </c>
    </row>
    <row r="23" spans="1:7" x14ac:dyDescent="0.25">
      <c r="A23" s="63" t="s">
        <v>377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2">
        <f t="shared" si="4"/>
        <v>0</v>
      </c>
    </row>
    <row r="24" spans="1:7" x14ac:dyDescent="0.25">
      <c r="A24" s="63" t="s">
        <v>378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2">
        <f t="shared" si="4"/>
        <v>0</v>
      </c>
    </row>
    <row r="25" spans="1:7" x14ac:dyDescent="0.25">
      <c r="A25" s="63" t="s">
        <v>379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2">
        <f t="shared" si="4"/>
        <v>0</v>
      </c>
    </row>
    <row r="26" spans="1:7" x14ac:dyDescent="0.25">
      <c r="A26" s="63" t="s">
        <v>380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2">
        <f t="shared" si="4"/>
        <v>0</v>
      </c>
    </row>
    <row r="27" spans="1:7" x14ac:dyDescent="0.25">
      <c r="A27" s="53" t="s">
        <v>381</v>
      </c>
      <c r="B27" s="71">
        <f t="shared" ref="B27:G27" si="5">SUM(B28:B36)</f>
        <v>0</v>
      </c>
      <c r="C27" s="71">
        <f t="shared" si="5"/>
        <v>0</v>
      </c>
      <c r="D27" s="71">
        <f t="shared" si="5"/>
        <v>0</v>
      </c>
      <c r="E27" s="71">
        <f t="shared" si="5"/>
        <v>0</v>
      </c>
      <c r="F27" s="71">
        <f t="shared" si="5"/>
        <v>0</v>
      </c>
      <c r="G27" s="71">
        <f t="shared" si="5"/>
        <v>0</v>
      </c>
    </row>
    <row r="28" spans="1:7" x14ac:dyDescent="0.25">
      <c r="A28" s="69" t="s">
        <v>382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2">
        <f>D28-E28</f>
        <v>0</v>
      </c>
    </row>
    <row r="29" spans="1:7" x14ac:dyDescent="0.25">
      <c r="A29" s="63" t="s">
        <v>383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2">
        <f t="shared" ref="G29:G36" si="6">D29-E29</f>
        <v>0</v>
      </c>
    </row>
    <row r="30" spans="1:7" x14ac:dyDescent="0.25">
      <c r="A30" s="63" t="s">
        <v>384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2">
        <f t="shared" si="6"/>
        <v>0</v>
      </c>
    </row>
    <row r="31" spans="1:7" x14ac:dyDescent="0.25">
      <c r="A31" s="63" t="s">
        <v>385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2">
        <f t="shared" si="6"/>
        <v>0</v>
      </c>
    </row>
    <row r="32" spans="1:7" x14ac:dyDescent="0.25">
      <c r="A32" s="63" t="s">
        <v>386</v>
      </c>
      <c r="B32" s="71">
        <v>0</v>
      </c>
      <c r="C32" s="71">
        <v>0</v>
      </c>
      <c r="D32" s="71">
        <v>0</v>
      </c>
      <c r="E32" s="71">
        <v>0</v>
      </c>
      <c r="F32" s="71">
        <v>0</v>
      </c>
      <c r="G32" s="72">
        <f t="shared" si="6"/>
        <v>0</v>
      </c>
    </row>
    <row r="33" spans="1:7" x14ac:dyDescent="0.25">
      <c r="A33" s="63" t="s">
        <v>387</v>
      </c>
      <c r="B33" s="71">
        <v>0</v>
      </c>
      <c r="C33" s="71">
        <v>0</v>
      </c>
      <c r="D33" s="71">
        <v>0</v>
      </c>
      <c r="E33" s="71">
        <v>0</v>
      </c>
      <c r="F33" s="71">
        <v>0</v>
      </c>
      <c r="G33" s="72">
        <f t="shared" si="6"/>
        <v>0</v>
      </c>
    </row>
    <row r="34" spans="1:7" x14ac:dyDescent="0.25">
      <c r="A34" s="63" t="s">
        <v>388</v>
      </c>
      <c r="B34" s="71">
        <v>0</v>
      </c>
      <c r="C34" s="71">
        <v>0</v>
      </c>
      <c r="D34" s="71">
        <v>0</v>
      </c>
      <c r="E34" s="71">
        <v>0</v>
      </c>
      <c r="F34" s="71">
        <v>0</v>
      </c>
      <c r="G34" s="72">
        <f t="shared" si="6"/>
        <v>0</v>
      </c>
    </row>
    <row r="35" spans="1:7" x14ac:dyDescent="0.25">
      <c r="A35" s="63" t="s">
        <v>389</v>
      </c>
      <c r="B35" s="71">
        <v>0</v>
      </c>
      <c r="C35" s="71">
        <v>0</v>
      </c>
      <c r="D35" s="71">
        <v>0</v>
      </c>
      <c r="E35" s="71">
        <v>0</v>
      </c>
      <c r="F35" s="71">
        <v>0</v>
      </c>
      <c r="G35" s="72">
        <f t="shared" si="6"/>
        <v>0</v>
      </c>
    </row>
    <row r="36" spans="1:7" x14ac:dyDescent="0.25">
      <c r="A36" s="63" t="s">
        <v>390</v>
      </c>
      <c r="B36" s="71">
        <v>0</v>
      </c>
      <c r="C36" s="71">
        <v>0</v>
      </c>
      <c r="D36" s="71">
        <v>0</v>
      </c>
      <c r="E36" s="71">
        <v>0</v>
      </c>
      <c r="F36" s="71">
        <v>0</v>
      </c>
      <c r="G36" s="72">
        <f t="shared" si="6"/>
        <v>0</v>
      </c>
    </row>
    <row r="37" spans="1:7" ht="30" x14ac:dyDescent="0.25">
      <c r="A37" s="64" t="s">
        <v>398</v>
      </c>
      <c r="B37" s="71">
        <f t="shared" ref="B37:G37" si="7">SUM(B38:B41)</f>
        <v>0</v>
      </c>
      <c r="C37" s="71">
        <f t="shared" si="7"/>
        <v>0</v>
      </c>
      <c r="D37" s="71">
        <f t="shared" si="7"/>
        <v>0</v>
      </c>
      <c r="E37" s="71">
        <f t="shared" si="7"/>
        <v>0</v>
      </c>
      <c r="F37" s="71">
        <f t="shared" si="7"/>
        <v>0</v>
      </c>
      <c r="G37" s="71">
        <f t="shared" si="7"/>
        <v>0</v>
      </c>
    </row>
    <row r="38" spans="1:7" x14ac:dyDescent="0.25">
      <c r="A38" s="69" t="s">
        <v>391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2">
        <f>D38-E38</f>
        <v>0</v>
      </c>
    </row>
    <row r="39" spans="1:7" ht="30" x14ac:dyDescent="0.25">
      <c r="A39" s="69" t="s">
        <v>392</v>
      </c>
      <c r="B39" s="71">
        <v>0</v>
      </c>
      <c r="C39" s="71">
        <v>0</v>
      </c>
      <c r="D39" s="71">
        <v>0</v>
      </c>
      <c r="E39" s="71">
        <v>0</v>
      </c>
      <c r="F39" s="71">
        <v>0</v>
      </c>
      <c r="G39" s="72">
        <f>D39-E39</f>
        <v>0</v>
      </c>
    </row>
    <row r="40" spans="1:7" x14ac:dyDescent="0.25">
      <c r="A40" s="69" t="s">
        <v>393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2">
        <f>D40-E40</f>
        <v>0</v>
      </c>
    </row>
    <row r="41" spans="1:7" x14ac:dyDescent="0.25">
      <c r="A41" s="69" t="s">
        <v>394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2">
        <f>D41-E41</f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 t="shared" ref="B43:G43" si="8">SUM(B44,B53,B61,B71)</f>
        <v>0</v>
      </c>
      <c r="C43" s="73">
        <f t="shared" si="8"/>
        <v>0</v>
      </c>
      <c r="D43" s="73">
        <f t="shared" si="8"/>
        <v>0</v>
      </c>
      <c r="E43" s="73">
        <f t="shared" si="8"/>
        <v>0</v>
      </c>
      <c r="F43" s="73">
        <f t="shared" si="8"/>
        <v>0</v>
      </c>
      <c r="G43" s="73">
        <f t="shared" si="8"/>
        <v>0</v>
      </c>
    </row>
    <row r="44" spans="1:7" x14ac:dyDescent="0.25">
      <c r="A44" s="53" t="s">
        <v>430</v>
      </c>
      <c r="B44" s="72">
        <f t="shared" ref="B44:G44" si="9">SUM(B45:B52)</f>
        <v>0</v>
      </c>
      <c r="C44" s="72">
        <f t="shared" si="9"/>
        <v>0</v>
      </c>
      <c r="D44" s="72">
        <f t="shared" si="9"/>
        <v>0</v>
      </c>
      <c r="E44" s="72">
        <f t="shared" si="9"/>
        <v>0</v>
      </c>
      <c r="F44" s="72">
        <f t="shared" si="9"/>
        <v>0</v>
      </c>
      <c r="G44" s="72">
        <f t="shared" si="9"/>
        <v>0</v>
      </c>
    </row>
    <row r="45" spans="1:7" x14ac:dyDescent="0.25">
      <c r="A45" s="69" t="s">
        <v>365</v>
      </c>
      <c r="B45" s="71">
        <v>0</v>
      </c>
      <c r="C45" s="71">
        <v>0</v>
      </c>
      <c r="D45" s="71">
        <v>0</v>
      </c>
      <c r="E45" s="71">
        <v>0</v>
      </c>
      <c r="F45" s="71">
        <v>0</v>
      </c>
      <c r="G45" s="72">
        <f>D45-E45</f>
        <v>0</v>
      </c>
    </row>
    <row r="46" spans="1:7" x14ac:dyDescent="0.25">
      <c r="A46" s="69" t="s">
        <v>366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2">
        <f t="shared" ref="G46:G52" si="10">D46-E46</f>
        <v>0</v>
      </c>
    </row>
    <row r="47" spans="1:7" x14ac:dyDescent="0.25">
      <c r="A47" s="69" t="s">
        <v>367</v>
      </c>
      <c r="B47" s="71">
        <v>0</v>
      </c>
      <c r="C47" s="71">
        <v>0</v>
      </c>
      <c r="D47" s="71">
        <v>0</v>
      </c>
      <c r="E47" s="71">
        <v>0</v>
      </c>
      <c r="F47" s="71">
        <v>0</v>
      </c>
      <c r="G47" s="72">
        <f t="shared" si="10"/>
        <v>0</v>
      </c>
    </row>
    <row r="48" spans="1:7" x14ac:dyDescent="0.25">
      <c r="A48" s="69" t="s">
        <v>368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2">
        <f t="shared" si="10"/>
        <v>0</v>
      </c>
    </row>
    <row r="49" spans="1:7" x14ac:dyDescent="0.25">
      <c r="A49" s="69" t="s">
        <v>369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2">
        <f t="shared" si="10"/>
        <v>0</v>
      </c>
    </row>
    <row r="50" spans="1:7" x14ac:dyDescent="0.25">
      <c r="A50" s="69" t="s">
        <v>370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2">
        <f t="shared" si="10"/>
        <v>0</v>
      </c>
    </row>
    <row r="51" spans="1:7" x14ac:dyDescent="0.25">
      <c r="A51" s="69" t="s">
        <v>371</v>
      </c>
      <c r="B51" s="71">
        <v>0</v>
      </c>
      <c r="C51" s="71">
        <v>0</v>
      </c>
      <c r="D51" s="71">
        <v>0</v>
      </c>
      <c r="E51" s="71">
        <v>0</v>
      </c>
      <c r="F51" s="71">
        <v>0</v>
      </c>
      <c r="G51" s="72">
        <f t="shared" si="10"/>
        <v>0</v>
      </c>
    </row>
    <row r="52" spans="1:7" x14ac:dyDescent="0.25">
      <c r="A52" s="69" t="s">
        <v>372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2">
        <f t="shared" si="10"/>
        <v>0</v>
      </c>
    </row>
    <row r="53" spans="1:7" x14ac:dyDescent="0.25">
      <c r="A53" s="53" t="s">
        <v>373</v>
      </c>
      <c r="B53" s="71">
        <f t="shared" ref="B53:G53" si="11">SUM(B54:B60)</f>
        <v>0</v>
      </c>
      <c r="C53" s="71">
        <f t="shared" si="11"/>
        <v>0</v>
      </c>
      <c r="D53" s="71">
        <f t="shared" si="11"/>
        <v>0</v>
      </c>
      <c r="E53" s="71">
        <f t="shared" si="11"/>
        <v>0</v>
      </c>
      <c r="F53" s="71">
        <f t="shared" si="11"/>
        <v>0</v>
      </c>
      <c r="G53" s="71">
        <f t="shared" si="11"/>
        <v>0</v>
      </c>
    </row>
    <row r="54" spans="1:7" x14ac:dyDescent="0.25">
      <c r="A54" s="69" t="s">
        <v>374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2">
        <f>D54-E54</f>
        <v>0</v>
      </c>
    </row>
    <row r="55" spans="1:7" x14ac:dyDescent="0.25">
      <c r="A55" s="69" t="s">
        <v>375</v>
      </c>
      <c r="B55" s="71">
        <v>0</v>
      </c>
      <c r="C55" s="71">
        <v>0</v>
      </c>
      <c r="D55" s="71">
        <v>0</v>
      </c>
      <c r="E55" s="71">
        <v>0</v>
      </c>
      <c r="F55" s="71">
        <v>0</v>
      </c>
      <c r="G55" s="72">
        <f t="shared" ref="G55:G60" si="12">D55-E55</f>
        <v>0</v>
      </c>
    </row>
    <row r="56" spans="1:7" x14ac:dyDescent="0.25">
      <c r="A56" s="69" t="s">
        <v>376</v>
      </c>
      <c r="B56" s="71">
        <v>0</v>
      </c>
      <c r="C56" s="71">
        <v>0</v>
      </c>
      <c r="D56" s="71">
        <v>0</v>
      </c>
      <c r="E56" s="71">
        <v>0</v>
      </c>
      <c r="F56" s="71">
        <v>0</v>
      </c>
      <c r="G56" s="72">
        <f t="shared" si="12"/>
        <v>0</v>
      </c>
    </row>
    <row r="57" spans="1:7" x14ac:dyDescent="0.25">
      <c r="A57" s="48" t="s">
        <v>377</v>
      </c>
      <c r="B57" s="71">
        <v>0</v>
      </c>
      <c r="C57" s="71">
        <v>0</v>
      </c>
      <c r="D57" s="71">
        <v>0</v>
      </c>
      <c r="E57" s="71">
        <v>0</v>
      </c>
      <c r="F57" s="71">
        <v>0</v>
      </c>
      <c r="G57" s="72">
        <f t="shared" si="12"/>
        <v>0</v>
      </c>
    </row>
    <row r="58" spans="1:7" x14ac:dyDescent="0.25">
      <c r="A58" s="69" t="s">
        <v>378</v>
      </c>
      <c r="B58" s="71">
        <v>0</v>
      </c>
      <c r="C58" s="71">
        <v>0</v>
      </c>
      <c r="D58" s="71">
        <v>0</v>
      </c>
      <c r="E58" s="71">
        <v>0</v>
      </c>
      <c r="F58" s="71">
        <v>0</v>
      </c>
      <c r="G58" s="72">
        <f t="shared" si="12"/>
        <v>0</v>
      </c>
    </row>
    <row r="59" spans="1:7" x14ac:dyDescent="0.25">
      <c r="A59" s="69" t="s">
        <v>379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2">
        <f t="shared" si="12"/>
        <v>0</v>
      </c>
    </row>
    <row r="60" spans="1:7" x14ac:dyDescent="0.25">
      <c r="A60" s="69" t="s">
        <v>380</v>
      </c>
      <c r="B60" s="71">
        <v>0</v>
      </c>
      <c r="C60" s="71">
        <v>0</v>
      </c>
      <c r="D60" s="71">
        <v>0</v>
      </c>
      <c r="E60" s="71">
        <v>0</v>
      </c>
      <c r="F60" s="71">
        <v>0</v>
      </c>
      <c r="G60" s="72">
        <f t="shared" si="12"/>
        <v>0</v>
      </c>
    </row>
    <row r="61" spans="1:7" x14ac:dyDescent="0.25">
      <c r="A61" s="53" t="s">
        <v>381</v>
      </c>
      <c r="B61" s="71">
        <f t="shared" ref="B61:G61" si="13">SUM(B62:B70)</f>
        <v>0</v>
      </c>
      <c r="C61" s="71">
        <f t="shared" si="13"/>
        <v>0</v>
      </c>
      <c r="D61" s="71">
        <f t="shared" si="13"/>
        <v>0</v>
      </c>
      <c r="E61" s="71">
        <f t="shared" si="13"/>
        <v>0</v>
      </c>
      <c r="F61" s="71">
        <f t="shared" si="13"/>
        <v>0</v>
      </c>
      <c r="G61" s="71">
        <f t="shared" si="13"/>
        <v>0</v>
      </c>
    </row>
    <row r="62" spans="1:7" x14ac:dyDescent="0.25">
      <c r="A62" s="69" t="s">
        <v>382</v>
      </c>
      <c r="B62" s="71">
        <v>0</v>
      </c>
      <c r="C62" s="71">
        <v>0</v>
      </c>
      <c r="D62" s="71">
        <v>0</v>
      </c>
      <c r="E62" s="71">
        <v>0</v>
      </c>
      <c r="F62" s="71">
        <v>0</v>
      </c>
      <c r="G62" s="72">
        <f>D62-E62</f>
        <v>0</v>
      </c>
    </row>
    <row r="63" spans="1:7" x14ac:dyDescent="0.25">
      <c r="A63" s="69" t="s">
        <v>383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2">
        <f t="shared" ref="G63:G70" si="14">D63-E63</f>
        <v>0</v>
      </c>
    </row>
    <row r="64" spans="1:7" x14ac:dyDescent="0.25">
      <c r="A64" s="69" t="s">
        <v>384</v>
      </c>
      <c r="B64" s="71">
        <v>0</v>
      </c>
      <c r="C64" s="71">
        <v>0</v>
      </c>
      <c r="D64" s="71">
        <v>0</v>
      </c>
      <c r="E64" s="71">
        <v>0</v>
      </c>
      <c r="F64" s="71">
        <v>0</v>
      </c>
      <c r="G64" s="72">
        <f t="shared" si="14"/>
        <v>0</v>
      </c>
    </row>
    <row r="65" spans="1:8" x14ac:dyDescent="0.25">
      <c r="A65" s="69" t="s">
        <v>385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2">
        <f t="shared" si="14"/>
        <v>0</v>
      </c>
    </row>
    <row r="66" spans="1:8" x14ac:dyDescent="0.25">
      <c r="A66" s="69" t="s">
        <v>386</v>
      </c>
      <c r="B66" s="71">
        <v>0</v>
      </c>
      <c r="C66" s="71">
        <v>0</v>
      </c>
      <c r="D66" s="71">
        <v>0</v>
      </c>
      <c r="E66" s="71">
        <v>0</v>
      </c>
      <c r="F66" s="71">
        <v>0</v>
      </c>
      <c r="G66" s="72">
        <f t="shared" si="14"/>
        <v>0</v>
      </c>
    </row>
    <row r="67" spans="1:8" x14ac:dyDescent="0.25">
      <c r="A67" s="69" t="s">
        <v>387</v>
      </c>
      <c r="B67" s="71">
        <v>0</v>
      </c>
      <c r="C67" s="71">
        <v>0</v>
      </c>
      <c r="D67" s="71">
        <v>0</v>
      </c>
      <c r="E67" s="71">
        <v>0</v>
      </c>
      <c r="F67" s="71">
        <v>0</v>
      </c>
      <c r="G67" s="72">
        <f t="shared" si="14"/>
        <v>0</v>
      </c>
    </row>
    <row r="68" spans="1:8" x14ac:dyDescent="0.25">
      <c r="A68" s="69" t="s">
        <v>388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2">
        <f t="shared" si="14"/>
        <v>0</v>
      </c>
    </row>
    <row r="69" spans="1:8" x14ac:dyDescent="0.25">
      <c r="A69" s="69" t="s">
        <v>389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2">
        <f t="shared" si="14"/>
        <v>0</v>
      </c>
    </row>
    <row r="70" spans="1:8" x14ac:dyDescent="0.25">
      <c r="A70" s="69" t="s">
        <v>390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2">
        <f t="shared" si="14"/>
        <v>0</v>
      </c>
    </row>
    <row r="71" spans="1:8" x14ac:dyDescent="0.25">
      <c r="A71" s="64" t="s">
        <v>3299</v>
      </c>
      <c r="B71" s="74">
        <f t="shared" ref="B71:G71" si="15">SUM(B72:B75)</f>
        <v>0</v>
      </c>
      <c r="C71" s="74">
        <f t="shared" si="15"/>
        <v>0</v>
      </c>
      <c r="D71" s="74">
        <f t="shared" si="15"/>
        <v>0</v>
      </c>
      <c r="E71" s="74">
        <f t="shared" si="15"/>
        <v>0</v>
      </c>
      <c r="F71" s="74">
        <f t="shared" si="15"/>
        <v>0</v>
      </c>
      <c r="G71" s="74">
        <f t="shared" si="15"/>
        <v>0</v>
      </c>
    </row>
    <row r="72" spans="1:8" x14ac:dyDescent="0.25">
      <c r="A72" s="69" t="s">
        <v>391</v>
      </c>
      <c r="B72" s="71">
        <v>0</v>
      </c>
      <c r="C72" s="71">
        <v>0</v>
      </c>
      <c r="D72" s="71">
        <v>0</v>
      </c>
      <c r="E72" s="71">
        <v>0</v>
      </c>
      <c r="F72" s="71">
        <v>0</v>
      </c>
      <c r="G72" s="72">
        <f>D72-E72</f>
        <v>0</v>
      </c>
    </row>
    <row r="73" spans="1:8" ht="30" x14ac:dyDescent="0.25">
      <c r="A73" s="69" t="s">
        <v>392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2">
        <f>D73-E73</f>
        <v>0</v>
      </c>
    </row>
    <row r="74" spans="1:8" x14ac:dyDescent="0.25">
      <c r="A74" s="69" t="s">
        <v>393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2">
        <f>D74-E74</f>
        <v>0</v>
      </c>
    </row>
    <row r="75" spans="1:8" x14ac:dyDescent="0.25">
      <c r="A75" s="69" t="s">
        <v>394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2">
        <f>D75-E75</f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16">B43+B9</f>
        <v>105653018</v>
      </c>
      <c r="C77" s="73">
        <f t="shared" si="16"/>
        <v>15050000</v>
      </c>
      <c r="D77" s="73">
        <f t="shared" si="16"/>
        <v>120703018</v>
      </c>
      <c r="E77" s="73">
        <f t="shared" si="16"/>
        <v>17777821.920000002</v>
      </c>
      <c r="F77" s="73">
        <f t="shared" si="16"/>
        <v>17777821.920000002</v>
      </c>
      <c r="G77" s="73">
        <f t="shared" si="16"/>
        <v>102925196.08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105653018</v>
      </c>
      <c r="Q2" s="18">
        <f>'Formato 6 c)'!C9</f>
        <v>15050000</v>
      </c>
      <c r="R2" s="18">
        <f>'Formato 6 c)'!D9</f>
        <v>120703018</v>
      </c>
      <c r="S2" s="18">
        <f>'Formato 6 c)'!E9</f>
        <v>17777821.920000002</v>
      </c>
      <c r="T2" s="18">
        <f>'Formato 6 c)'!F9</f>
        <v>17777821.920000002</v>
      </c>
      <c r="U2" s="18">
        <f>'Formato 6 c)'!G9</f>
        <v>102925196.08</v>
      </c>
    </row>
    <row r="3" spans="1:25" x14ac:dyDescent="0.2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x14ac:dyDescent="0.2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x14ac:dyDescent="0.2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x14ac:dyDescent="0.2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x14ac:dyDescent="0.2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x14ac:dyDescent="0.2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x14ac:dyDescent="0.2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105653018</v>
      </c>
      <c r="Q12" s="18">
        <f>'Formato 6 c)'!C19</f>
        <v>15050000</v>
      </c>
      <c r="R12" s="18">
        <f>'Formato 6 c)'!D19</f>
        <v>120703018</v>
      </c>
      <c r="S12" s="18">
        <f>'Formato 6 c)'!E19</f>
        <v>17777821.920000002</v>
      </c>
      <c r="T12" s="18">
        <f>'Formato 6 c)'!F19</f>
        <v>17777821.920000002</v>
      </c>
      <c r="U12" s="18">
        <f>'Formato 6 c)'!G19</f>
        <v>102925196.08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x14ac:dyDescent="0.2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105653018</v>
      </c>
      <c r="Q14" s="18">
        <f>'Formato 6 c)'!C21</f>
        <v>15050000</v>
      </c>
      <c r="R14" s="18">
        <f>'Formato 6 c)'!D21</f>
        <v>120703018</v>
      </c>
      <c r="S14" s="18">
        <f>'Formato 6 c)'!E21</f>
        <v>17777821.920000002</v>
      </c>
      <c r="T14" s="18">
        <f>'Formato 6 c)'!F21</f>
        <v>17777821.920000002</v>
      </c>
      <c r="U14" s="18">
        <f>'Formato 6 c)'!G21</f>
        <v>102925196.08</v>
      </c>
    </row>
    <row r="15" spans="1:25" x14ac:dyDescent="0.2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>
        <f>'Formato 6 c)'!D25</f>
        <v>0</v>
      </c>
      <c r="S18" s="18">
        <f>'Formato 6 c)'!E25</f>
        <v>0</v>
      </c>
      <c r="T18" s="18">
        <f>'Formato 6 c)'!F25</f>
        <v>0</v>
      </c>
      <c r="U18" s="18">
        <f>'Formato 6 c)'!G25</f>
        <v>0</v>
      </c>
    </row>
    <row r="19" spans="1:21" x14ac:dyDescent="0.2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x14ac:dyDescent="0.2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x14ac:dyDescent="0.2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>IF(LEN(CLEAN(B68))=0,"0",B68)&amp;","&amp;IF(LEN(CLEAN(C68))=0,"0",C68)&amp;","&amp;IF(LEN(CLEAN(D68))=0,"0",D68)&amp;","&amp;IF(LEN(CLEAN(E68))=0,"0",E68)&amp;","&amp;IF(LEN(CLEAN(F68))=0,"0",F68)&amp;","&amp;IF(LEN(CLEAN(G68))=0,"0",G68)&amp;","&amp;IF(LEN(CLEAN(H68))=0,"0",H68)</f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105653018</v>
      </c>
      <c r="Q68" s="18">
        <f>'Formato 6 c)'!C77</f>
        <v>15050000</v>
      </c>
      <c r="R68" s="18">
        <f>'Formato 6 c)'!D77</f>
        <v>120703018</v>
      </c>
      <c r="S68" s="18">
        <f>'Formato 6 c)'!E77</f>
        <v>17777821.920000002</v>
      </c>
      <c r="T68" s="18">
        <f>'Formato 6 c)'!F77</f>
        <v>17777821.920000002</v>
      </c>
      <c r="U68" s="18">
        <f>'Formato 6 c)'!G77</f>
        <v>102925196.08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x14ac:dyDescent="0.2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de Agua Potable y Alcantarillado en la Zona rural del Municipio de León, Guanajuato, Gobierno del Estado de Guanajuato</v>
      </c>
    </row>
    <row r="7" spans="2:3" x14ac:dyDescent="0.25">
      <c r="C7" t="str">
        <f>CONCATENATE(ENTE_PUBLICO," (a)")</f>
        <v>Sistema de Agua Potable y Alcantarillado en la Zona rural del Municipio de León, Guanajuato, Gobierno del Estado de Guanajuato (a)</v>
      </c>
    </row>
    <row r="8" spans="2:3" ht="27" customHeight="1" x14ac:dyDescent="0.2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1147</v>
      </c>
    </row>
    <row r="11" spans="2:3" ht="20.25" customHeight="1" x14ac:dyDescent="0.2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León, Gobierno del Estado de Guanajuato</v>
      </c>
    </row>
    <row r="12" spans="2:3" x14ac:dyDescent="0.25">
      <c r="B12" t="s">
        <v>794</v>
      </c>
      <c r="C12" s="24">
        <v>2019</v>
      </c>
    </row>
    <row r="14" spans="2:3" x14ac:dyDescent="0.25">
      <c r="B14" t="s">
        <v>793</v>
      </c>
      <c r="C14" s="24" t="s">
        <v>3303</v>
      </c>
    </row>
    <row r="15" spans="2:3" x14ac:dyDescent="0.25">
      <c r="C15" s="24">
        <v>1</v>
      </c>
    </row>
    <row r="16" spans="2:3" x14ac:dyDescent="0.2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2019 (m = g – l)</v>
      </c>
    </row>
    <row r="20" spans="4:9" ht="60" x14ac:dyDescent="0.2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x14ac:dyDescent="0.2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x14ac:dyDescent="0.25">
      <c r="D26" s="92"/>
    </row>
    <row r="29" spans="4:9" x14ac:dyDescent="0.25">
      <c r="D29" t="s">
        <v>3143</v>
      </c>
      <c r="E29" t="s">
        <v>3144</v>
      </c>
    </row>
    <row r="30" spans="4:9" x14ac:dyDescent="0.25">
      <c r="D30" s="140">
        <v>-1.7976931348623099E+100</v>
      </c>
      <c r="E30" s="140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1">
        <v>36526</v>
      </c>
      <c r="E33" s="141">
        <v>55153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7" zoomScale="90" zoomScaleNormal="90" workbookViewId="0">
      <selection activeCell="A11" sqref="A1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70" t="s">
        <v>3287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3"/>
    </row>
    <row r="3" spans="1:7" x14ac:dyDescent="0.25">
      <c r="A3" s="157" t="s">
        <v>277</v>
      </c>
      <c r="B3" s="158"/>
      <c r="C3" s="158"/>
      <c r="D3" s="158"/>
      <c r="E3" s="158"/>
      <c r="F3" s="158"/>
      <c r="G3" s="159"/>
    </row>
    <row r="4" spans="1:7" x14ac:dyDescent="0.25">
      <c r="A4" s="157" t="s">
        <v>399</v>
      </c>
      <c r="B4" s="158"/>
      <c r="C4" s="158"/>
      <c r="D4" s="158"/>
      <c r="E4" s="158"/>
      <c r="F4" s="158"/>
      <c r="G4" s="159"/>
    </row>
    <row r="5" spans="1:7" x14ac:dyDescent="0.25">
      <c r="A5" s="157" t="str">
        <f>TRIMESTRE</f>
        <v>Del 1 de enero al 30 de marzo de 2019 (b)</v>
      </c>
      <c r="B5" s="158"/>
      <c r="C5" s="158"/>
      <c r="D5" s="158"/>
      <c r="E5" s="158"/>
      <c r="F5" s="158"/>
      <c r="G5" s="159"/>
    </row>
    <row r="6" spans="1:7" x14ac:dyDescent="0.25">
      <c r="A6" s="160" t="s">
        <v>118</v>
      </c>
      <c r="B6" s="161"/>
      <c r="C6" s="161"/>
      <c r="D6" s="161"/>
      <c r="E6" s="161"/>
      <c r="F6" s="161"/>
      <c r="G6" s="162"/>
    </row>
    <row r="7" spans="1:7" x14ac:dyDescent="0.25">
      <c r="A7" s="166" t="s">
        <v>361</v>
      </c>
      <c r="B7" s="171" t="s">
        <v>279</v>
      </c>
      <c r="C7" s="171"/>
      <c r="D7" s="171"/>
      <c r="E7" s="171"/>
      <c r="F7" s="171"/>
      <c r="G7" s="171" t="s">
        <v>280</v>
      </c>
    </row>
    <row r="8" spans="1:7" ht="29.25" customHeight="1" x14ac:dyDescent="0.25">
      <c r="A8" s="167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78"/>
    </row>
    <row r="9" spans="1:7" x14ac:dyDescent="0.25">
      <c r="A9" s="52" t="s">
        <v>400</v>
      </c>
      <c r="B9" s="66">
        <f t="shared" ref="B9:G9" si="0">SUM(B10,B11,B12,B15,B16,B19)</f>
        <v>1750000</v>
      </c>
      <c r="C9" s="66">
        <f t="shared" si="0"/>
        <v>0</v>
      </c>
      <c r="D9" s="66">
        <f t="shared" si="0"/>
        <v>1750000</v>
      </c>
      <c r="E9" s="66">
        <f t="shared" si="0"/>
        <v>9281.94</v>
      </c>
      <c r="F9" s="66">
        <f t="shared" si="0"/>
        <v>9281.94</v>
      </c>
      <c r="G9" s="66">
        <f t="shared" si="0"/>
        <v>1740718.06</v>
      </c>
    </row>
    <row r="10" spans="1:7" x14ac:dyDescent="0.25">
      <c r="A10" s="53" t="s">
        <v>401</v>
      </c>
      <c r="B10" s="67">
        <v>1750000</v>
      </c>
      <c r="C10" s="67">
        <v>0</v>
      </c>
      <c r="D10" s="67">
        <v>1750000</v>
      </c>
      <c r="E10" s="67">
        <v>9281.94</v>
      </c>
      <c r="F10" s="67">
        <v>9281.94</v>
      </c>
      <c r="G10" s="67">
        <f>D10-E10</f>
        <v>1740718.06</v>
      </c>
    </row>
    <row r="11" spans="1:7" x14ac:dyDescent="0.25">
      <c r="A11" s="53" t="s">
        <v>402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f>D11-E11</f>
        <v>0</v>
      </c>
    </row>
    <row r="12" spans="1:7" x14ac:dyDescent="0.25">
      <c r="A12" s="53" t="s">
        <v>403</v>
      </c>
      <c r="B12" s="67">
        <f t="shared" ref="B12:G12" si="1">B13+B14</f>
        <v>0</v>
      </c>
      <c r="C12" s="67">
        <f t="shared" si="1"/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 t="shared" si="1"/>
        <v>0</v>
      </c>
    </row>
    <row r="13" spans="1:7" x14ac:dyDescent="0.25">
      <c r="A13" s="63" t="s">
        <v>404</v>
      </c>
      <c r="B13" s="67">
        <v>0</v>
      </c>
      <c r="C13" s="67">
        <v>0</v>
      </c>
      <c r="D13" s="67">
        <v>0</v>
      </c>
      <c r="E13" s="67">
        <v>0</v>
      </c>
      <c r="F13" s="67">
        <v>0</v>
      </c>
      <c r="G13" s="67">
        <f>D13-E13</f>
        <v>0</v>
      </c>
    </row>
    <row r="14" spans="1:7" x14ac:dyDescent="0.25">
      <c r="A14" s="63" t="s">
        <v>405</v>
      </c>
      <c r="B14" s="67">
        <v>0</v>
      </c>
      <c r="C14" s="67">
        <v>0</v>
      </c>
      <c r="D14" s="67">
        <v>0</v>
      </c>
      <c r="E14" s="67">
        <v>0</v>
      </c>
      <c r="F14" s="67">
        <v>0</v>
      </c>
      <c r="G14" s="67">
        <f>D14-E14</f>
        <v>0</v>
      </c>
    </row>
    <row r="15" spans="1:7" x14ac:dyDescent="0.25">
      <c r="A15" s="53" t="s">
        <v>406</v>
      </c>
      <c r="B15" s="67">
        <v>0</v>
      </c>
      <c r="C15" s="67">
        <v>0</v>
      </c>
      <c r="D15" s="67">
        <v>0</v>
      </c>
      <c r="E15" s="67">
        <v>0</v>
      </c>
      <c r="F15" s="67">
        <v>0</v>
      </c>
      <c r="G15" s="67">
        <f>D15-E15</f>
        <v>0</v>
      </c>
    </row>
    <row r="16" spans="1:7" x14ac:dyDescent="0.25">
      <c r="A16" s="64" t="s">
        <v>407</v>
      </c>
      <c r="B16" s="67">
        <f t="shared" ref="B16:G16" si="2">B17+B18</f>
        <v>0</v>
      </c>
      <c r="C16" s="67">
        <f t="shared" si="2"/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x14ac:dyDescent="0.25">
      <c r="A17" s="63" t="s">
        <v>408</v>
      </c>
      <c r="B17" s="67">
        <v>0</v>
      </c>
      <c r="C17" s="67">
        <v>0</v>
      </c>
      <c r="D17" s="67">
        <v>0</v>
      </c>
      <c r="E17" s="67">
        <v>0</v>
      </c>
      <c r="F17" s="67">
        <v>0</v>
      </c>
      <c r="G17" s="67">
        <f>D17-E17</f>
        <v>0</v>
      </c>
    </row>
    <row r="18" spans="1:7" x14ac:dyDescent="0.25">
      <c r="A18" s="63" t="s">
        <v>409</v>
      </c>
      <c r="B18" s="67">
        <v>0</v>
      </c>
      <c r="C18" s="67">
        <v>0</v>
      </c>
      <c r="D18" s="67">
        <v>0</v>
      </c>
      <c r="E18" s="67">
        <v>0</v>
      </c>
      <c r="F18" s="67">
        <v>0</v>
      </c>
      <c r="G18" s="67">
        <f>D18-E18</f>
        <v>0</v>
      </c>
    </row>
    <row r="19" spans="1:7" x14ac:dyDescent="0.25">
      <c r="A19" s="53" t="s">
        <v>410</v>
      </c>
      <c r="B19" s="67">
        <v>0</v>
      </c>
      <c r="C19" s="67">
        <v>0</v>
      </c>
      <c r="D19" s="67">
        <v>0</v>
      </c>
      <c r="E19" s="67">
        <v>0</v>
      </c>
      <c r="F19" s="67">
        <v>0</v>
      </c>
      <c r="G19" s="67">
        <f>D19-E19</f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 t="shared" ref="B21:G21" si="3">SUM(B22,B23,B24,B27,B28,B31)</f>
        <v>0</v>
      </c>
      <c r="C21" s="66">
        <f t="shared" si="3"/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 t="shared" si="3"/>
        <v>0</v>
      </c>
    </row>
    <row r="22" spans="1:7" s="24" customFormat="1" x14ac:dyDescent="0.25">
      <c r="A22" s="53" t="s">
        <v>401</v>
      </c>
      <c r="B22" s="67">
        <v>0</v>
      </c>
      <c r="C22" s="67">
        <v>0</v>
      </c>
      <c r="D22" s="67">
        <v>0</v>
      </c>
      <c r="E22" s="67">
        <v>0</v>
      </c>
      <c r="F22" s="67">
        <v>0</v>
      </c>
      <c r="G22" s="67">
        <f>D22-E22</f>
        <v>0</v>
      </c>
    </row>
    <row r="23" spans="1:7" s="24" customFormat="1" x14ac:dyDescent="0.25">
      <c r="A23" s="53" t="s">
        <v>402</v>
      </c>
      <c r="B23" s="67">
        <v>0</v>
      </c>
      <c r="C23" s="67">
        <v>0</v>
      </c>
      <c r="D23" s="67">
        <v>0</v>
      </c>
      <c r="E23" s="67">
        <v>0</v>
      </c>
      <c r="F23" s="67">
        <v>0</v>
      </c>
      <c r="G23" s="67">
        <f>D23-E23</f>
        <v>0</v>
      </c>
    </row>
    <row r="24" spans="1:7" s="24" customFormat="1" x14ac:dyDescent="0.25">
      <c r="A24" s="53" t="s">
        <v>403</v>
      </c>
      <c r="B24" s="67">
        <f t="shared" ref="B24:G24" si="4">B25+B26</f>
        <v>0</v>
      </c>
      <c r="C24" s="67">
        <f t="shared" si="4"/>
        <v>0</v>
      </c>
      <c r="D24" s="67">
        <f t="shared" si="4"/>
        <v>0</v>
      </c>
      <c r="E24" s="67">
        <f t="shared" si="4"/>
        <v>0</v>
      </c>
      <c r="F24" s="67">
        <f t="shared" si="4"/>
        <v>0</v>
      </c>
      <c r="G24" s="67">
        <f t="shared" si="4"/>
        <v>0</v>
      </c>
    </row>
    <row r="25" spans="1:7" s="24" customFormat="1" x14ac:dyDescent="0.25">
      <c r="A25" s="63" t="s">
        <v>404</v>
      </c>
      <c r="B25" s="67">
        <v>0</v>
      </c>
      <c r="C25" s="67">
        <v>0</v>
      </c>
      <c r="D25" s="67">
        <v>0</v>
      </c>
      <c r="E25" s="67">
        <v>0</v>
      </c>
      <c r="F25" s="67">
        <v>0</v>
      </c>
      <c r="G25" s="67">
        <f>D25-E25</f>
        <v>0</v>
      </c>
    </row>
    <row r="26" spans="1:7" s="24" customFormat="1" x14ac:dyDescent="0.25">
      <c r="A26" s="63" t="s">
        <v>405</v>
      </c>
      <c r="B26" s="67">
        <v>0</v>
      </c>
      <c r="C26" s="67">
        <v>0</v>
      </c>
      <c r="D26" s="67">
        <v>0</v>
      </c>
      <c r="E26" s="67">
        <v>0</v>
      </c>
      <c r="F26" s="67">
        <v>0</v>
      </c>
      <c r="G26" s="67">
        <f>D26-E26</f>
        <v>0</v>
      </c>
    </row>
    <row r="27" spans="1:7" s="24" customFormat="1" x14ac:dyDescent="0.25">
      <c r="A27" s="53" t="s">
        <v>406</v>
      </c>
      <c r="B27" s="67">
        <v>0</v>
      </c>
      <c r="C27" s="67">
        <v>0</v>
      </c>
      <c r="D27" s="67">
        <v>0</v>
      </c>
      <c r="E27" s="67">
        <v>0</v>
      </c>
      <c r="F27" s="67">
        <v>0</v>
      </c>
      <c r="G27" s="67">
        <f>D27-E27</f>
        <v>0</v>
      </c>
    </row>
    <row r="28" spans="1:7" s="24" customFormat="1" x14ac:dyDescent="0.25">
      <c r="A28" s="64" t="s">
        <v>407</v>
      </c>
      <c r="B28" s="67">
        <f t="shared" ref="B28:G28" si="5">B29+B30</f>
        <v>0</v>
      </c>
      <c r="C28" s="67">
        <f t="shared" si="5"/>
        <v>0</v>
      </c>
      <c r="D28" s="67">
        <f t="shared" si="5"/>
        <v>0</v>
      </c>
      <c r="E28" s="67">
        <f t="shared" si="5"/>
        <v>0</v>
      </c>
      <c r="F28" s="67">
        <f t="shared" si="5"/>
        <v>0</v>
      </c>
      <c r="G28" s="67">
        <f t="shared" si="5"/>
        <v>0</v>
      </c>
    </row>
    <row r="29" spans="1:7" s="24" customFormat="1" x14ac:dyDescent="0.25">
      <c r="A29" s="63" t="s">
        <v>408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f>D29-E29</f>
        <v>0</v>
      </c>
    </row>
    <row r="30" spans="1:7" s="24" customFormat="1" x14ac:dyDescent="0.25">
      <c r="A30" s="63" t="s">
        <v>409</v>
      </c>
      <c r="B30" s="67">
        <v>0</v>
      </c>
      <c r="C30" s="67">
        <v>0</v>
      </c>
      <c r="D30" s="67">
        <v>0</v>
      </c>
      <c r="E30" s="67">
        <v>0</v>
      </c>
      <c r="F30" s="67">
        <v>0</v>
      </c>
      <c r="G30" s="67">
        <f>D30-E30</f>
        <v>0</v>
      </c>
    </row>
    <row r="31" spans="1:7" s="24" customFormat="1" x14ac:dyDescent="0.25">
      <c r="A31" s="53" t="s">
        <v>410</v>
      </c>
      <c r="B31" s="67">
        <v>0</v>
      </c>
      <c r="C31" s="67">
        <v>0</v>
      </c>
      <c r="D31" s="67">
        <v>0</v>
      </c>
      <c r="E31" s="67">
        <v>0</v>
      </c>
      <c r="F31" s="67">
        <v>0</v>
      </c>
      <c r="G31" s="67">
        <f>D31-E31</f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 t="shared" ref="B33:G33" si="6">B21+B9</f>
        <v>1750000</v>
      </c>
      <c r="C33" s="66">
        <f t="shared" si="6"/>
        <v>0</v>
      </c>
      <c r="D33" s="66">
        <f t="shared" si="6"/>
        <v>1750000</v>
      </c>
      <c r="E33" s="66">
        <f t="shared" si="6"/>
        <v>9281.94</v>
      </c>
      <c r="F33" s="66">
        <f t="shared" si="6"/>
        <v>9281.94</v>
      </c>
      <c r="G33" s="66">
        <f t="shared" si="6"/>
        <v>1740718.06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1750000</v>
      </c>
      <c r="Q2" s="18">
        <f>'Formato 6 d)'!C9</f>
        <v>0</v>
      </c>
      <c r="R2" s="18">
        <f>'Formato 6 d)'!D9</f>
        <v>1750000</v>
      </c>
      <c r="S2" s="18">
        <f>'Formato 6 d)'!E9</f>
        <v>9281.94</v>
      </c>
      <c r="T2" s="18">
        <f>'Formato 6 d)'!F9</f>
        <v>9281.94</v>
      </c>
      <c r="U2" s="18">
        <f>'Formato 6 d)'!G9</f>
        <v>1740718.06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1750000</v>
      </c>
      <c r="Q3" s="18">
        <f>'Formato 6 d)'!C10</f>
        <v>0</v>
      </c>
      <c r="R3" s="18">
        <f>'Formato 6 d)'!D10</f>
        <v>1750000</v>
      </c>
      <c r="S3" s="18">
        <f>'Formato 6 d)'!E10</f>
        <v>9281.94</v>
      </c>
      <c r="T3" s="18">
        <f>'Formato 6 d)'!F10</f>
        <v>9281.94</v>
      </c>
      <c r="U3" s="18">
        <f>'Formato 6 d)'!G10</f>
        <v>1740718.06</v>
      </c>
      <c r="V3" s="18"/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x14ac:dyDescent="0.25">
      <c r="A5" s="3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x14ac:dyDescent="0.25">
      <c r="A6" t="str">
        <f>IF(LEN(CLEAN(B6))=0,"0",B6)&amp;","&amp;IF(LEN(CLEAN(C6))=0,"0",C6)&amp;","&amp;IF(LEN(CLEAN(D6))=0,"0",D6)&amp;","&amp;IF(LEN(CLEAN(E6))=0,"0",E6)&amp;","&amp;IF(LEN(CLEAN(F6))=0,"0",F6)&amp;","&amp;IF(LEN(CLEAN(G6))=0,"0",G6)&amp;","&amp;IF(LEN(CLEAN(H6))=0,"0",H6)</f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0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0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0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x14ac:dyDescent="0.25">
      <c r="A10" t="str">
        <f t="shared" si="0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x14ac:dyDescent="0.25">
      <c r="A11" s="3" t="str">
        <f t="shared" si="0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x14ac:dyDescent="0.25">
      <c r="A12" s="3" t="str">
        <f t="shared" si="0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x14ac:dyDescent="0.25">
      <c r="A13" s="3" t="str">
        <f t="shared" si="0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x14ac:dyDescent="0.25">
      <c r="A14" t="str">
        <f t="shared" si="0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x14ac:dyDescent="0.25">
      <c r="A15" s="3" t="str">
        <f t="shared" si="0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x14ac:dyDescent="0.25">
      <c r="A16" s="3" t="str">
        <f t="shared" si="0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x14ac:dyDescent="0.25">
      <c r="A17" s="3" t="str">
        <f t="shared" si="0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0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0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0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x14ac:dyDescent="0.25">
      <c r="A21" s="3" t="str">
        <f t="shared" si="0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x14ac:dyDescent="0.25">
      <c r="A22" t="str">
        <f t="shared" si="0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x14ac:dyDescent="0.25">
      <c r="A23" s="3" t="str">
        <f t="shared" si="0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x14ac:dyDescent="0.25">
      <c r="A24" s="3" t="str">
        <f t="shared" si="0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1750000</v>
      </c>
      <c r="Q24" s="18">
        <f>'Formato 6 d)'!C33</f>
        <v>0</v>
      </c>
      <c r="R24" s="18">
        <f>'Formato 6 d)'!D33</f>
        <v>1750000</v>
      </c>
      <c r="S24" s="18">
        <f>'Formato 6 d)'!E33</f>
        <v>9281.94</v>
      </c>
      <c r="T24" s="18">
        <f>'Formato 6 d)'!F33</f>
        <v>9281.94</v>
      </c>
      <c r="U24" s="18">
        <f>'Formato 6 d)'!G33</f>
        <v>1740718.06</v>
      </c>
    </row>
    <row r="25" spans="1:21" x14ac:dyDescent="0.2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tabSelected="1" zoomScale="85" zoomScaleNormal="85" zoomScalePageLayoutView="90" workbookViewId="0">
      <selection activeCell="D20" sqref="D20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25">
      <c r="A1" s="169" t="s">
        <v>413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414</v>
      </c>
      <c r="B3" s="155"/>
      <c r="C3" s="155"/>
      <c r="D3" s="155"/>
      <c r="E3" s="155"/>
      <c r="F3" s="155"/>
      <c r="G3" s="156"/>
    </row>
    <row r="4" spans="1:7" x14ac:dyDescent="0.25">
      <c r="A4" s="154" t="s">
        <v>118</v>
      </c>
      <c r="B4" s="155"/>
      <c r="C4" s="155"/>
      <c r="D4" s="155"/>
      <c r="E4" s="155"/>
      <c r="F4" s="155"/>
      <c r="G4" s="156"/>
    </row>
    <row r="5" spans="1:7" x14ac:dyDescent="0.25">
      <c r="A5" s="154" t="s">
        <v>415</v>
      </c>
      <c r="B5" s="155"/>
      <c r="C5" s="155"/>
      <c r="D5" s="155"/>
      <c r="E5" s="155"/>
      <c r="F5" s="155"/>
      <c r="G5" s="156"/>
    </row>
    <row r="6" spans="1:7" x14ac:dyDescent="0.25">
      <c r="A6" s="166" t="s">
        <v>3288</v>
      </c>
      <c r="B6" s="51">
        <f>ANIO1P</f>
        <v>2020</v>
      </c>
      <c r="C6" s="179" t="str">
        <f>ANIO2P</f>
        <v>2021 (d)</v>
      </c>
      <c r="D6" s="179" t="str">
        <f>ANIO3P</f>
        <v>2022 (d)</v>
      </c>
      <c r="E6" s="179" t="str">
        <f>ANIO4P</f>
        <v>2023 (d)</v>
      </c>
      <c r="F6" s="179" t="str">
        <f>ANIO5P</f>
        <v>2024 (d)</v>
      </c>
      <c r="G6" s="179" t="str">
        <f>ANIO6P</f>
        <v>2025 (d)</v>
      </c>
    </row>
    <row r="7" spans="1:7" ht="48" customHeight="1" x14ac:dyDescent="0.25">
      <c r="A7" s="167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421</v>
      </c>
      <c r="B8" s="59">
        <f t="shared" ref="B8:G8" si="0">SUM(B9:B20)</f>
        <v>24880298.283999991</v>
      </c>
      <c r="C8" s="59">
        <f t="shared" si="0"/>
        <v>28658452.695999987</v>
      </c>
      <c r="D8" s="59">
        <f t="shared" si="0"/>
        <v>30547529.90199998</v>
      </c>
      <c r="E8" s="59">
        <f t="shared" si="0"/>
        <v>32436607.10799998</v>
      </c>
      <c r="F8" s="59">
        <f t="shared" si="0"/>
        <v>34325684.313999973</v>
      </c>
      <c r="G8" s="59">
        <f t="shared" si="0"/>
        <v>35698711.68</v>
      </c>
    </row>
    <row r="9" spans="1:7" x14ac:dyDescent="0.25">
      <c r="A9" s="53" t="s">
        <v>216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217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218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416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220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221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417</v>
      </c>
      <c r="B15" s="60">
        <v>24880298.283999991</v>
      </c>
      <c r="C15" s="60">
        <v>28658452.695999987</v>
      </c>
      <c r="D15" s="60">
        <v>30547529.90199998</v>
      </c>
      <c r="E15" s="60">
        <v>32436607.10799998</v>
      </c>
      <c r="F15" s="60">
        <v>34325684.313999973</v>
      </c>
      <c r="G15" s="60">
        <v>35698711.68</v>
      </c>
    </row>
    <row r="16" spans="1:7" x14ac:dyDescent="0.25">
      <c r="A16" s="53" t="s">
        <v>418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10" t="s">
        <v>419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240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53" t="s">
        <v>241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420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55" t="s">
        <v>422</v>
      </c>
      <c r="B22" s="61">
        <f t="shared" ref="B22:G22" si="1">SUM(B23:B27)</f>
        <v>0</v>
      </c>
      <c r="C22" s="61">
        <f t="shared" si="1"/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x14ac:dyDescent="0.25">
      <c r="A23" s="53" t="s">
        <v>423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424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425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6" t="s">
        <v>265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266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 t="shared" ref="B29:G29" si="2">B30</f>
        <v>0</v>
      </c>
      <c r="C29" s="61">
        <f t="shared" si="2"/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 t="shared" ref="B32:G32" si="3">B29+B22+B8</f>
        <v>24880298.283999991</v>
      </c>
      <c r="C32" s="61">
        <f t="shared" si="3"/>
        <v>28658452.695999987</v>
      </c>
      <c r="D32" s="61">
        <f t="shared" si="3"/>
        <v>30547529.90199998</v>
      </c>
      <c r="E32" s="61">
        <f t="shared" si="3"/>
        <v>32436607.10799998</v>
      </c>
      <c r="F32" s="61">
        <f t="shared" si="3"/>
        <v>34325684.313999973</v>
      </c>
      <c r="G32" s="61">
        <f t="shared" si="3"/>
        <v>35698711.68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30" x14ac:dyDescent="0.25">
      <c r="A36" s="57" t="s">
        <v>273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55" t="s">
        <v>429</v>
      </c>
      <c r="B37" s="61">
        <f t="shared" ref="B37:G37" si="4">B36+B35</f>
        <v>0</v>
      </c>
      <c r="C37" s="61">
        <f t="shared" si="4"/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 t="shared" si="4"/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idden="1" x14ac:dyDescent="0.25">
      <c r="A39" s="7"/>
      <c r="B39" s="7"/>
      <c r="C39" s="7"/>
      <c r="D39" s="7"/>
      <c r="E39" s="7"/>
      <c r="F39" s="7"/>
      <c r="G39" s="7"/>
    </row>
    <row r="40" spans="1:7" hidden="1" x14ac:dyDescent="0.25">
      <c r="A40" s="7"/>
      <c r="B40" s="7"/>
      <c r="C40" s="7"/>
      <c r="D40" s="7"/>
      <c r="E40" s="7"/>
      <c r="F40" s="7"/>
      <c r="G40" s="7"/>
    </row>
    <row r="41" spans="1:7" hidden="1" x14ac:dyDescent="0.25">
      <c r="A41" s="7"/>
      <c r="B41" s="7"/>
      <c r="C41" s="7"/>
      <c r="D41" s="7"/>
      <c r="E41" s="7"/>
      <c r="F41" s="7"/>
      <c r="G41" s="7"/>
    </row>
    <row r="42" spans="1:7" hidden="1" x14ac:dyDescent="0.25">
      <c r="A42" s="7"/>
      <c r="B42" s="7"/>
      <c r="C42" s="7"/>
      <c r="D42" s="7"/>
      <c r="E42" s="7"/>
      <c r="F42" s="7"/>
      <c r="G42" s="7"/>
    </row>
    <row r="43" spans="1:7" hidden="1" x14ac:dyDescent="0.2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F6:F7"/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4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24880298.283999991</v>
      </c>
      <c r="Q2" s="18">
        <f>'Formato 7 a)'!C8</f>
        <v>28658452.695999987</v>
      </c>
      <c r="R2" s="18">
        <f>'Formato 7 a)'!D8</f>
        <v>30547529.90199998</v>
      </c>
      <c r="S2" s="18">
        <f>'Formato 7 a)'!E8</f>
        <v>32436607.10799998</v>
      </c>
      <c r="T2" s="18">
        <f>'Formato 7 a)'!F8</f>
        <v>34325684.313999973</v>
      </c>
      <c r="U2" s="18">
        <f>'Formato 7 a)'!G8</f>
        <v>35698711.68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x14ac:dyDescent="0.2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x14ac:dyDescent="0.2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x14ac:dyDescent="0.2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x14ac:dyDescent="0.2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x14ac:dyDescent="0.2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x14ac:dyDescent="0.2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24880298.283999991</v>
      </c>
      <c r="Q9" s="18">
        <f>'Formato 7 a)'!C15</f>
        <v>28658452.695999987</v>
      </c>
      <c r="R9" s="18">
        <f>'Formato 7 a)'!D15</f>
        <v>30547529.90199998</v>
      </c>
      <c r="S9" s="18">
        <f>'Formato 7 a)'!E15</f>
        <v>32436607.10799998</v>
      </c>
      <c r="T9" s="18">
        <f>'Formato 7 a)'!F15</f>
        <v>34325684.313999973</v>
      </c>
      <c r="U9" s="18">
        <f>'Formato 7 a)'!G15</f>
        <v>35698711.68</v>
      </c>
    </row>
    <row r="10" spans="1:21" x14ac:dyDescent="0.2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x14ac:dyDescent="0.2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x14ac:dyDescent="0.2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x14ac:dyDescent="0.2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x14ac:dyDescent="0.2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x14ac:dyDescent="0.2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x14ac:dyDescent="0.2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x14ac:dyDescent="0.2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x14ac:dyDescent="0.2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x14ac:dyDescent="0.2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x14ac:dyDescent="0.2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x14ac:dyDescent="0.2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24880298.283999991</v>
      </c>
      <c r="Q23" s="18">
        <f>'Formato 7 a)'!C32</f>
        <v>28658452.695999987</v>
      </c>
      <c r="R23" s="18">
        <f>'Formato 7 a)'!D32</f>
        <v>30547529.90199998</v>
      </c>
      <c r="S23" s="18">
        <f>'Formato 7 a)'!E32</f>
        <v>32436607.10799998</v>
      </c>
      <c r="T23" s="18">
        <f>'Formato 7 a)'!F32</f>
        <v>34325684.313999973</v>
      </c>
      <c r="U23" s="18">
        <f>'Formato 7 a)'!G32</f>
        <v>35698711.68</v>
      </c>
    </row>
    <row r="24" spans="1:21" x14ac:dyDescent="0.2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G31" sqref="G3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25">
      <c r="A1" s="169" t="s">
        <v>451</v>
      </c>
      <c r="B1" s="169"/>
      <c r="C1" s="169"/>
      <c r="D1" s="169"/>
      <c r="E1" s="169"/>
      <c r="F1" s="169"/>
      <c r="G1" s="169"/>
    </row>
    <row r="2" spans="1:7" customFormat="1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customFormat="1" x14ac:dyDescent="0.25">
      <c r="A3" s="154" t="s">
        <v>452</v>
      </c>
      <c r="B3" s="155"/>
      <c r="C3" s="155"/>
      <c r="D3" s="155"/>
      <c r="E3" s="155"/>
      <c r="F3" s="155"/>
      <c r="G3" s="156"/>
    </row>
    <row r="4" spans="1:7" customFormat="1" x14ac:dyDescent="0.25">
      <c r="A4" s="154" t="s">
        <v>118</v>
      </c>
      <c r="B4" s="155"/>
      <c r="C4" s="155"/>
      <c r="D4" s="155"/>
      <c r="E4" s="155"/>
      <c r="F4" s="155"/>
      <c r="G4" s="156"/>
    </row>
    <row r="5" spans="1:7" customFormat="1" x14ac:dyDescent="0.25">
      <c r="A5" s="154" t="s">
        <v>415</v>
      </c>
      <c r="B5" s="155"/>
      <c r="C5" s="155"/>
      <c r="D5" s="155"/>
      <c r="E5" s="155"/>
      <c r="F5" s="155"/>
      <c r="G5" s="156"/>
    </row>
    <row r="6" spans="1:7" customFormat="1" x14ac:dyDescent="0.25">
      <c r="A6" s="181" t="s">
        <v>3142</v>
      </c>
      <c r="B6" s="51">
        <f>ANIO1P</f>
        <v>2020</v>
      </c>
      <c r="C6" s="179" t="str">
        <f>ANIO2P</f>
        <v>2021 (d)</v>
      </c>
      <c r="D6" s="179" t="str">
        <f>ANIO3P</f>
        <v>2022 (d)</v>
      </c>
      <c r="E6" s="179" t="str">
        <f>ANIO4P</f>
        <v>2023 (d)</v>
      </c>
      <c r="F6" s="179" t="str">
        <f>ANIO5P</f>
        <v>2024 (d)</v>
      </c>
      <c r="G6" s="179" t="str">
        <f>ANIO6P</f>
        <v>2025 (d)</v>
      </c>
    </row>
    <row r="7" spans="1:7" customFormat="1" ht="48" customHeight="1" x14ac:dyDescent="0.25">
      <c r="A7" s="182"/>
      <c r="B7" s="88" t="s">
        <v>3291</v>
      </c>
      <c r="C7" s="180"/>
      <c r="D7" s="180"/>
      <c r="E7" s="180"/>
      <c r="F7" s="180"/>
      <c r="G7" s="180"/>
    </row>
    <row r="8" spans="1:7" x14ac:dyDescent="0.25">
      <c r="A8" s="52" t="s">
        <v>453</v>
      </c>
      <c r="B8" s="59">
        <f t="shared" ref="B8:G8" si="0">SUM(B9:B17)</f>
        <v>26769375.490000002</v>
      </c>
      <c r="C8" s="59">
        <f t="shared" si="0"/>
        <v>28658452.699999999</v>
      </c>
      <c r="D8" s="59">
        <f t="shared" si="0"/>
        <v>30547531.899999999</v>
      </c>
      <c r="E8" s="59">
        <f t="shared" si="0"/>
        <v>32436607.109999999</v>
      </c>
      <c r="F8" s="59">
        <f t="shared" si="0"/>
        <v>34325684.310000002</v>
      </c>
      <c r="G8" s="59">
        <f t="shared" si="0"/>
        <v>35698711.682400003</v>
      </c>
    </row>
    <row r="9" spans="1:7" x14ac:dyDescent="0.25">
      <c r="A9" s="53" t="s">
        <v>454</v>
      </c>
      <c r="B9" s="60">
        <v>159874.04999999999</v>
      </c>
      <c r="C9" s="60">
        <v>167253.51999999999</v>
      </c>
      <c r="D9" s="60">
        <v>174632.98</v>
      </c>
      <c r="E9" s="60">
        <v>182012.45</v>
      </c>
      <c r="F9" s="60">
        <v>189391.92</v>
      </c>
      <c r="G9" s="60">
        <v>196967.59680000003</v>
      </c>
    </row>
    <row r="10" spans="1:7" x14ac:dyDescent="0.25">
      <c r="A10" s="53" t="s">
        <v>455</v>
      </c>
      <c r="B10" s="60">
        <v>0</v>
      </c>
      <c r="C10" s="60">
        <v>0</v>
      </c>
      <c r="D10" s="60">
        <v>2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456</v>
      </c>
      <c r="B11" s="60">
        <v>13311686.800000001</v>
      </c>
      <c r="C11" s="60">
        <v>13926127.66</v>
      </c>
      <c r="D11" s="60">
        <v>14540568.52</v>
      </c>
      <c r="E11" s="60">
        <v>15155009.380000001</v>
      </c>
      <c r="F11" s="60">
        <v>15769450.23</v>
      </c>
      <c r="G11" s="60">
        <v>16400228.239200002</v>
      </c>
    </row>
    <row r="12" spans="1:7" x14ac:dyDescent="0.25">
      <c r="A12" s="53" t="s">
        <v>457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459</v>
      </c>
      <c r="B14" s="60">
        <v>13297814.640000001</v>
      </c>
      <c r="C14" s="60">
        <v>14565071.52</v>
      </c>
      <c r="D14" s="60">
        <v>15832328.4</v>
      </c>
      <c r="E14" s="60">
        <v>17099585.280000001</v>
      </c>
      <c r="F14" s="60">
        <v>18366842.16</v>
      </c>
      <c r="G14" s="60">
        <v>19101515.8464</v>
      </c>
    </row>
    <row r="15" spans="1:7" x14ac:dyDescent="0.25">
      <c r="A15" s="53" t="s">
        <v>460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462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 t="shared" ref="B19:G19" si="1">SUM(B20:B28)</f>
        <v>0</v>
      </c>
      <c r="C19" s="61">
        <f t="shared" si="1"/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3" t="s">
        <v>462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 t="shared" ref="B30:G30" si="2">B8+B19</f>
        <v>26769375.490000002</v>
      </c>
      <c r="C30" s="61">
        <f t="shared" si="2"/>
        <v>28658452.699999999</v>
      </c>
      <c r="D30" s="61">
        <f t="shared" si="2"/>
        <v>30547531.899999999</v>
      </c>
      <c r="E30" s="61">
        <f t="shared" si="2"/>
        <v>32436607.109999999</v>
      </c>
      <c r="F30" s="61">
        <f t="shared" si="2"/>
        <v>34325684.310000002</v>
      </c>
      <c r="G30" s="61">
        <f t="shared" si="2"/>
        <v>35698711.682400003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26769375.490000002</v>
      </c>
      <c r="Q2" s="18">
        <f>'Formato 7 b)'!C8</f>
        <v>28658452.699999999</v>
      </c>
      <c r="R2" s="18">
        <f>'Formato 7 b)'!D8</f>
        <v>30547531.899999999</v>
      </c>
      <c r="S2" s="18">
        <f>'Formato 7 b)'!E8</f>
        <v>32436607.109999999</v>
      </c>
      <c r="T2" s="18">
        <f>'Formato 7 b)'!F8</f>
        <v>34325684.310000002</v>
      </c>
      <c r="U2" s="18">
        <f>'Formato 7 b)'!G8</f>
        <v>35698711.682400003</v>
      </c>
    </row>
    <row r="3" spans="1:21" x14ac:dyDescent="0.2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159874.04999999999</v>
      </c>
      <c r="Q3" s="18">
        <f>'Formato 7 b)'!C9</f>
        <v>167253.51999999999</v>
      </c>
      <c r="R3" s="18">
        <f>'Formato 7 b)'!D9</f>
        <v>174632.98</v>
      </c>
      <c r="S3" s="18">
        <f>'Formato 7 b)'!E9</f>
        <v>182012.45</v>
      </c>
      <c r="T3" s="18">
        <f>'Formato 7 b)'!F9</f>
        <v>189391.92</v>
      </c>
      <c r="U3" s="18">
        <f>'Formato 7 b)'!G9</f>
        <v>196967.59680000003</v>
      </c>
    </row>
    <row r="4" spans="1:21" x14ac:dyDescent="0.2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2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x14ac:dyDescent="0.2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13311686.800000001</v>
      </c>
      <c r="Q5" s="18">
        <f>'Formato 7 b)'!C11</f>
        <v>13926127.66</v>
      </c>
      <c r="R5" s="18">
        <f>'Formato 7 b)'!D11</f>
        <v>14540568.52</v>
      </c>
      <c r="S5" s="18">
        <f>'Formato 7 b)'!E11</f>
        <v>15155009.380000001</v>
      </c>
      <c r="T5" s="18">
        <f>'Formato 7 b)'!F11</f>
        <v>15769450.23</v>
      </c>
      <c r="U5" s="18">
        <f>'Formato 7 b)'!G11</f>
        <v>16400228.239200002</v>
      </c>
    </row>
    <row r="6" spans="1:21" x14ac:dyDescent="0.2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x14ac:dyDescent="0.2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13297814.640000001</v>
      </c>
      <c r="Q8" s="18">
        <f>'Formato 7 b)'!C14</f>
        <v>14565071.52</v>
      </c>
      <c r="R8" s="18">
        <f>'Formato 7 b)'!D14</f>
        <v>15832328.4</v>
      </c>
      <c r="S8" s="18">
        <f>'Formato 7 b)'!E14</f>
        <v>17099585.280000001</v>
      </c>
      <c r="T8" s="18">
        <f>'Formato 7 b)'!F14</f>
        <v>18366842.16</v>
      </c>
      <c r="U8" s="18">
        <f>'Formato 7 b)'!G14</f>
        <v>19101515.8464</v>
      </c>
    </row>
    <row r="9" spans="1:21" x14ac:dyDescent="0.2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x14ac:dyDescent="0.2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x14ac:dyDescent="0.2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x14ac:dyDescent="0.2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x14ac:dyDescent="0.2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x14ac:dyDescent="0.2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x14ac:dyDescent="0.2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x14ac:dyDescent="0.2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x14ac:dyDescent="0.2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x14ac:dyDescent="0.2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x14ac:dyDescent="0.2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26769375.490000002</v>
      </c>
      <c r="Q22" s="18">
        <f>'Formato 7 b)'!C30</f>
        <v>28658452.699999999</v>
      </c>
      <c r="R22" s="18">
        <f>'Formato 7 b)'!D30</f>
        <v>30547531.899999999</v>
      </c>
      <c r="S22" s="18">
        <f>'Formato 7 b)'!E30</f>
        <v>32436607.109999999</v>
      </c>
      <c r="T22" s="18">
        <f>'Formato 7 b)'!F30</f>
        <v>34325684.310000002</v>
      </c>
      <c r="U22" s="18">
        <f>'Formato 7 b)'!G30</f>
        <v>35698711.682400003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zoomScale="90" zoomScaleNormal="90" workbookViewId="0">
      <selection activeCell="A3" sqref="A3:G3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69" t="s">
        <v>466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467</v>
      </c>
      <c r="B3" s="155"/>
      <c r="C3" s="155"/>
      <c r="D3" s="155"/>
      <c r="E3" s="155"/>
      <c r="F3" s="155"/>
      <c r="G3" s="156"/>
    </row>
    <row r="4" spans="1:7" x14ac:dyDescent="0.2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6" t="s">
        <v>3288</v>
      </c>
      <c r="B5" s="184" t="str">
        <f>ANIO5R</f>
        <v>2014 ¹ (c)</v>
      </c>
      <c r="C5" s="184" t="str">
        <f>ANIO4R</f>
        <v>2015 ¹ (c)</v>
      </c>
      <c r="D5" s="184" t="str">
        <f>ANIO3R</f>
        <v>2016 ¹ (c)</v>
      </c>
      <c r="E5" s="184" t="str">
        <f>ANIO2R</f>
        <v>2017 ¹ (c)</v>
      </c>
      <c r="F5" s="184" t="str">
        <f>ANIO1R</f>
        <v>2018 ¹ (c)</v>
      </c>
      <c r="G5" s="51">
        <f>ANIO_INFORME</f>
        <v>2019</v>
      </c>
    </row>
    <row r="6" spans="1:7" ht="32.1" customHeight="1" x14ac:dyDescent="0.25">
      <c r="A6" s="187"/>
      <c r="B6" s="185"/>
      <c r="C6" s="185"/>
      <c r="D6" s="185"/>
      <c r="E6" s="185"/>
      <c r="F6" s="185"/>
      <c r="G6" s="88" t="s">
        <v>3294</v>
      </c>
    </row>
    <row r="7" spans="1:7" x14ac:dyDescent="0.25">
      <c r="A7" s="52" t="s">
        <v>468</v>
      </c>
      <c r="B7" s="59">
        <f t="shared" ref="B7:G7" si="0">SUM(B8:B19)</f>
        <v>0</v>
      </c>
      <c r="C7" s="59">
        <f t="shared" si="0"/>
        <v>66363655.439999998</v>
      </c>
      <c r="D7" s="59">
        <f t="shared" si="0"/>
        <v>77664226.510000005</v>
      </c>
      <c r="E7" s="59">
        <f t="shared" si="0"/>
        <v>130684638.52</v>
      </c>
      <c r="F7" s="59">
        <f t="shared" si="0"/>
        <v>91865035.979999989</v>
      </c>
      <c r="G7" s="59">
        <f t="shared" si="0"/>
        <v>7246663.7300000004</v>
      </c>
    </row>
    <row r="8" spans="1:7" x14ac:dyDescent="0.25">
      <c r="A8" s="53" t="s">
        <v>469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3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3" t="s">
        <v>472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6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3" t="s">
        <v>475</v>
      </c>
      <c r="B14" s="60">
        <v>0</v>
      </c>
      <c r="C14" s="60">
        <v>21320203.879999999</v>
      </c>
      <c r="D14" s="60">
        <v>19933482.620000001</v>
      </c>
      <c r="E14" s="60">
        <v>24453039.629999999</v>
      </c>
      <c r="F14" s="60">
        <v>26149415.789999999</v>
      </c>
      <c r="G14" s="60">
        <v>6608188.6600000001</v>
      </c>
    </row>
    <row r="15" spans="1:7" x14ac:dyDescent="0.25">
      <c r="A15" s="53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3" t="s">
        <v>3298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 t="s">
        <v>478</v>
      </c>
      <c r="B18" s="60">
        <v>0</v>
      </c>
      <c r="C18" s="60">
        <v>45043451.560000002</v>
      </c>
      <c r="D18" s="60">
        <v>57730743.890000001</v>
      </c>
      <c r="E18" s="60">
        <v>106231598.89</v>
      </c>
      <c r="F18" s="60">
        <v>65715620.189999998</v>
      </c>
      <c r="G18" s="60">
        <v>638475.06999999995</v>
      </c>
    </row>
    <row r="19" spans="1:7" x14ac:dyDescent="0.25">
      <c r="A19" s="53" t="s">
        <v>479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 t="shared" ref="B21:G21" si="1">SUM(B22:B26)</f>
        <v>0</v>
      </c>
      <c r="C21" s="61">
        <f t="shared" si="1"/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482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483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 t="shared" ref="B28:G28" si="2">B29</f>
        <v>0</v>
      </c>
      <c r="C28" s="61">
        <f t="shared" si="2"/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 t="shared" ref="B31:G31" si="3">B7+B21+B28</f>
        <v>0</v>
      </c>
      <c r="C31" s="61">
        <f t="shared" si="3"/>
        <v>66363655.439999998</v>
      </c>
      <c r="D31" s="61">
        <f t="shared" si="3"/>
        <v>77664226.510000005</v>
      </c>
      <c r="E31" s="61">
        <f t="shared" si="3"/>
        <v>130684638.52</v>
      </c>
      <c r="F31" s="61">
        <f t="shared" si="3"/>
        <v>91865035.979999989</v>
      </c>
      <c r="G31" s="61">
        <f t="shared" si="3"/>
        <v>7246663.7300000004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30" x14ac:dyDescent="0.25">
      <c r="A35" s="57" t="s">
        <v>488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55" t="s">
        <v>489</v>
      </c>
      <c r="B36" s="61">
        <f t="shared" ref="B36:G36" si="4">B34+B35</f>
        <v>0</v>
      </c>
      <c r="C36" s="61">
        <f t="shared" si="4"/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183" t="s">
        <v>3292</v>
      </c>
      <c r="B39" s="183"/>
      <c r="C39" s="183"/>
      <c r="D39" s="183"/>
      <c r="E39" s="183"/>
      <c r="F39" s="183"/>
      <c r="G39" s="183"/>
    </row>
    <row r="40" spans="1:7" ht="15" customHeight="1" x14ac:dyDescent="0.25">
      <c r="A40" s="183" t="s">
        <v>3293</v>
      </c>
      <c r="B40" s="183"/>
      <c r="C40" s="183"/>
      <c r="D40" s="183"/>
      <c r="E40" s="183"/>
      <c r="F40" s="183"/>
      <c r="G40" s="183"/>
    </row>
    <row r="41" spans="1:7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sheetProtection password="9DCF" sheet="1" objects="1" scenarios="1"/>
  <mergeCells count="12">
    <mergeCell ref="B5:B6"/>
    <mergeCell ref="A5:A6"/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IV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66363655.439999998</v>
      </c>
      <c r="R2" s="18">
        <f>'Formato 7 c)'!D7</f>
        <v>77664226.510000005</v>
      </c>
      <c r="S2" s="18">
        <f>'Formato 7 c)'!E7</f>
        <v>130684638.52</v>
      </c>
      <c r="T2" s="18">
        <f>'Formato 7 c)'!F7</f>
        <v>91865035.979999989</v>
      </c>
      <c r="U2" s="18">
        <f>'Formato 7 c)'!G7</f>
        <v>7246663.7300000004</v>
      </c>
    </row>
    <row r="3" spans="1:21" x14ac:dyDescent="0.2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x14ac:dyDescent="0.2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x14ac:dyDescent="0.2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x14ac:dyDescent="0.2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x14ac:dyDescent="0.2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x14ac:dyDescent="0.2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x14ac:dyDescent="0.2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21320203.879999999</v>
      </c>
      <c r="R9" s="18">
        <f>'Formato 7 c)'!D14</f>
        <v>19933482.620000001</v>
      </c>
      <c r="S9" s="18">
        <f>'Formato 7 c)'!E14</f>
        <v>24453039.629999999</v>
      </c>
      <c r="T9" s="18">
        <f>'Formato 7 c)'!F14</f>
        <v>26149415.789999999</v>
      </c>
      <c r="U9" s="18">
        <f>'Formato 7 c)'!G14</f>
        <v>6608188.6600000001</v>
      </c>
    </row>
    <row r="10" spans="1:21" x14ac:dyDescent="0.2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x14ac:dyDescent="0.2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x14ac:dyDescent="0.2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45043451.560000002</v>
      </c>
      <c r="R13" s="18">
        <f>'Formato 7 c)'!D18</f>
        <v>57730743.890000001</v>
      </c>
      <c r="S13" s="18">
        <f>'Formato 7 c)'!E18</f>
        <v>106231598.89</v>
      </c>
      <c r="T13" s="18">
        <f>'Formato 7 c)'!F18</f>
        <v>65715620.189999998</v>
      </c>
      <c r="U13" s="18">
        <f>'Formato 7 c)'!G18</f>
        <v>638475.06999999995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x14ac:dyDescent="0.2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x14ac:dyDescent="0.2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x14ac:dyDescent="0.2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x14ac:dyDescent="0.2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x14ac:dyDescent="0.2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x14ac:dyDescent="0.2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x14ac:dyDescent="0.2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x14ac:dyDescent="0.2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x14ac:dyDescent="0.2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66363655.439999998</v>
      </c>
      <c r="R23" s="18">
        <f>'Formato 7 c)'!D31</f>
        <v>77664226.510000005</v>
      </c>
      <c r="S23" s="18">
        <f>'Formato 7 c)'!E31</f>
        <v>130684638.52</v>
      </c>
      <c r="T23" s="18">
        <f>'Formato 7 c)'!F31</f>
        <v>91865035.979999989</v>
      </c>
      <c r="U23" s="18">
        <f>'Formato 7 c)'!G31</f>
        <v>7246663.7300000004</v>
      </c>
    </row>
    <row r="24" spans="1:21" x14ac:dyDescent="0.2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topLeftCell="A7" zoomScale="90" zoomScaleNormal="90" workbookViewId="0">
      <selection activeCell="F28" sqref="F28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25">
      <c r="A1" s="169" t="s">
        <v>490</v>
      </c>
      <c r="B1" s="169"/>
      <c r="C1" s="169"/>
      <c r="D1" s="169"/>
      <c r="E1" s="169"/>
      <c r="F1" s="169"/>
      <c r="G1" s="169"/>
    </row>
    <row r="2" spans="1:7" x14ac:dyDescent="0.25">
      <c r="A2" s="151" t="str">
        <f>ENTIDAD</f>
        <v>Municipio de León, Gobierno del Estado de Guanajuato</v>
      </c>
      <c r="B2" s="152"/>
      <c r="C2" s="152"/>
      <c r="D2" s="152"/>
      <c r="E2" s="152"/>
      <c r="F2" s="152"/>
      <c r="G2" s="153"/>
    </row>
    <row r="3" spans="1:7" x14ac:dyDescent="0.25">
      <c r="A3" s="154" t="s">
        <v>491</v>
      </c>
      <c r="B3" s="155"/>
      <c r="C3" s="155"/>
      <c r="D3" s="155"/>
      <c r="E3" s="155"/>
      <c r="F3" s="155"/>
      <c r="G3" s="156"/>
    </row>
    <row r="4" spans="1:7" x14ac:dyDescent="0.25">
      <c r="A4" s="160" t="s">
        <v>118</v>
      </c>
      <c r="B4" s="161"/>
      <c r="C4" s="161"/>
      <c r="D4" s="161"/>
      <c r="E4" s="161"/>
      <c r="F4" s="161"/>
      <c r="G4" s="162"/>
    </row>
    <row r="5" spans="1:7" x14ac:dyDescent="0.25">
      <c r="A5" s="188" t="s">
        <v>3142</v>
      </c>
      <c r="B5" s="184" t="str">
        <f>ANIO5R</f>
        <v>2014 ¹ (c)</v>
      </c>
      <c r="C5" s="184" t="str">
        <f>ANIO4R</f>
        <v>2015 ¹ (c)</v>
      </c>
      <c r="D5" s="184" t="str">
        <f>ANIO3R</f>
        <v>2016 ¹ (c)</v>
      </c>
      <c r="E5" s="184" t="str">
        <f>ANIO2R</f>
        <v>2017 ¹ (c)</v>
      </c>
      <c r="F5" s="184" t="str">
        <f>ANIO1R</f>
        <v>2018 ¹ (c)</v>
      </c>
      <c r="G5" s="51">
        <f>ANIO_INFORME</f>
        <v>2019</v>
      </c>
    </row>
    <row r="6" spans="1:7" ht="32.1" customHeight="1" x14ac:dyDescent="0.25">
      <c r="A6" s="189"/>
      <c r="B6" s="185"/>
      <c r="C6" s="185"/>
      <c r="D6" s="185"/>
      <c r="E6" s="185"/>
      <c r="F6" s="185"/>
      <c r="G6" s="88" t="s">
        <v>3295</v>
      </c>
    </row>
    <row r="7" spans="1:7" x14ac:dyDescent="0.25">
      <c r="A7" s="52" t="s">
        <v>492</v>
      </c>
      <c r="B7" s="59">
        <f t="shared" ref="B7:G7" si="0">SUM(B8:B16)</f>
        <v>0</v>
      </c>
      <c r="C7" s="59">
        <f t="shared" si="0"/>
        <v>40645365.980000004</v>
      </c>
      <c r="D7" s="59">
        <f t="shared" si="0"/>
        <v>46338961.770000003</v>
      </c>
      <c r="E7" s="59">
        <f t="shared" si="0"/>
        <v>87657478</v>
      </c>
      <c r="F7" s="59">
        <f t="shared" si="0"/>
        <v>50645529</v>
      </c>
      <c r="G7" s="59">
        <f t="shared" si="0"/>
        <v>17777821.920000002</v>
      </c>
    </row>
    <row r="8" spans="1:7" x14ac:dyDescent="0.25">
      <c r="A8" s="53" t="s">
        <v>454</v>
      </c>
      <c r="B8" s="60">
        <v>0</v>
      </c>
      <c r="C8" s="60">
        <v>107311.66</v>
      </c>
      <c r="D8" s="60">
        <v>128436.67</v>
      </c>
      <c r="E8" s="60">
        <v>132906</v>
      </c>
      <c r="F8" s="60">
        <v>129865.92</v>
      </c>
      <c r="G8" s="60">
        <v>9281.94</v>
      </c>
    </row>
    <row r="9" spans="1:7" x14ac:dyDescent="0.25">
      <c r="A9" s="53" t="s">
        <v>455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3" t="s">
        <v>456</v>
      </c>
      <c r="B10" s="60">
        <v>0</v>
      </c>
      <c r="C10" s="60">
        <v>9742623.1500000004</v>
      </c>
      <c r="D10" s="60">
        <v>11688776.5</v>
      </c>
      <c r="E10" s="60">
        <v>11066230</v>
      </c>
      <c r="F10" s="60">
        <v>14624915.82</v>
      </c>
      <c r="G10" s="60">
        <v>3130496.9</v>
      </c>
    </row>
    <row r="11" spans="1:7" x14ac:dyDescent="0.25">
      <c r="A11" s="53" t="s">
        <v>457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3" t="s">
        <v>458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3" t="s">
        <v>459</v>
      </c>
      <c r="B13" s="60">
        <v>0</v>
      </c>
      <c r="C13" s="60">
        <v>30795431.170000002</v>
      </c>
      <c r="D13" s="60">
        <v>34521748.600000001</v>
      </c>
      <c r="E13" s="60">
        <v>76458342</v>
      </c>
      <c r="F13" s="60">
        <v>35890747.259999998</v>
      </c>
      <c r="G13" s="60">
        <v>14638043.08</v>
      </c>
    </row>
    <row r="14" spans="1:7" x14ac:dyDescent="0.25">
      <c r="A14" s="53" t="s">
        <v>460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3" t="s">
        <v>461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3" t="s">
        <v>462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4"/>
      <c r="B17" s="54"/>
      <c r="C17" s="54"/>
      <c r="D17" s="54"/>
      <c r="E17" s="54"/>
      <c r="F17" s="54"/>
      <c r="G17" s="54"/>
    </row>
    <row r="18" spans="1:7" x14ac:dyDescent="0.25">
      <c r="A18" s="55" t="s">
        <v>493</v>
      </c>
      <c r="B18" s="61">
        <f t="shared" ref="B18:G18" si="1">SUM(B19:B27)</f>
        <v>0</v>
      </c>
      <c r="C18" s="61">
        <f t="shared" si="1"/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3" t="s">
        <v>455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3" t="s">
        <v>456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3" t="s">
        <v>457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3" t="s">
        <v>458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3" t="s">
        <v>459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3" t="s">
        <v>460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3" t="s">
        <v>464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3" t="s">
        <v>462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 t="shared" ref="B29:G29" si="2">B7+B18</f>
        <v>0</v>
      </c>
      <c r="C29" s="60">
        <f t="shared" si="2"/>
        <v>40645365.980000004</v>
      </c>
      <c r="D29" s="60">
        <f t="shared" si="2"/>
        <v>46338961.770000003</v>
      </c>
      <c r="E29" s="60">
        <f t="shared" si="2"/>
        <v>87657478</v>
      </c>
      <c r="F29" s="60">
        <f t="shared" si="2"/>
        <v>50645529</v>
      </c>
      <c r="G29" s="60">
        <f t="shared" si="2"/>
        <v>17777821.920000002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183" t="s">
        <v>3292</v>
      </c>
      <c r="B32" s="183"/>
      <c r="C32" s="183"/>
      <c r="D32" s="183"/>
      <c r="E32" s="183"/>
      <c r="F32" s="183"/>
      <c r="G32" s="183"/>
    </row>
    <row r="33" spans="1:7" x14ac:dyDescent="0.25">
      <c r="A33" s="183" t="s">
        <v>3293</v>
      </c>
      <c r="B33" s="183"/>
      <c r="C33" s="183"/>
      <c r="D33" s="183"/>
      <c r="E33" s="183"/>
      <c r="F33" s="183"/>
      <c r="G33" s="183"/>
    </row>
  </sheetData>
  <sheetProtection password="93CF" sheet="1" objects="1" scenarios="1"/>
  <mergeCells count="12">
    <mergeCell ref="E5:E6"/>
    <mergeCell ref="F5:F6"/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31496062992125984" right="0.31496062992125984" top="0.74803149606299213" bottom="0.74803149606299213" header="0.31496062992125984" footer="0.31496062992125984"/>
  <pageSetup scale="6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40645365.980000004</v>
      </c>
      <c r="R2" s="18">
        <f>'Formato 7 d)'!D7</f>
        <v>46338961.770000003</v>
      </c>
      <c r="S2" s="18">
        <f>'Formato 7 d)'!E7</f>
        <v>87657478</v>
      </c>
      <c r="T2" s="18">
        <f>'Formato 7 d)'!F7</f>
        <v>50645529</v>
      </c>
      <c r="U2" s="18">
        <f>'Formato 7 d)'!G7</f>
        <v>17777821.920000002</v>
      </c>
    </row>
    <row r="3" spans="1:21" x14ac:dyDescent="0.2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107311.66</v>
      </c>
      <c r="R3" s="18">
        <f>'Formato 7 d)'!D8</f>
        <v>128436.67</v>
      </c>
      <c r="S3" s="18">
        <f>'Formato 7 d)'!E8</f>
        <v>132906</v>
      </c>
      <c r="T3" s="18">
        <f>'Formato 7 d)'!F8</f>
        <v>129865.92</v>
      </c>
      <c r="U3" s="18">
        <f>'Formato 7 d)'!G8</f>
        <v>9281.94</v>
      </c>
    </row>
    <row r="4" spans="1:21" x14ac:dyDescent="0.2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x14ac:dyDescent="0.2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9742623.1500000004</v>
      </c>
      <c r="R5" s="18">
        <f>'Formato 7 d)'!D10</f>
        <v>11688776.5</v>
      </c>
      <c r="S5" s="18">
        <f>'Formato 7 d)'!E10</f>
        <v>11066230</v>
      </c>
      <c r="T5" s="18">
        <f>'Formato 7 d)'!F10</f>
        <v>14624915.82</v>
      </c>
      <c r="U5" s="18">
        <f>'Formato 7 d)'!G10</f>
        <v>3130496.9</v>
      </c>
    </row>
    <row r="6" spans="1:21" x14ac:dyDescent="0.2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x14ac:dyDescent="0.2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30795431.170000002</v>
      </c>
      <c r="R8" s="18">
        <f>'Formato 7 d)'!D13</f>
        <v>34521748.600000001</v>
      </c>
      <c r="S8" s="18">
        <f>'Formato 7 d)'!E13</f>
        <v>76458342</v>
      </c>
      <c r="T8" s="18">
        <f>'Formato 7 d)'!F13</f>
        <v>35890747.259999998</v>
      </c>
      <c r="U8" s="18">
        <f>'Formato 7 d)'!G13</f>
        <v>14638043.08</v>
      </c>
    </row>
    <row r="9" spans="1:21" x14ac:dyDescent="0.2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x14ac:dyDescent="0.2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x14ac:dyDescent="0.25">
      <c r="A12" t="str">
        <f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x14ac:dyDescent="0.25">
      <c r="A13" t="str">
        <f t="shared" ref="A13:A22" si="1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x14ac:dyDescent="0.25">
      <c r="A14" t="str">
        <f t="shared" si="1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x14ac:dyDescent="0.25">
      <c r="A15" t="str">
        <f t="shared" si="1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x14ac:dyDescent="0.25">
      <c r="A16" t="str">
        <f t="shared" si="1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x14ac:dyDescent="0.25">
      <c r="A17" t="str">
        <f t="shared" si="1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1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x14ac:dyDescent="0.25">
      <c r="A19" t="str">
        <f t="shared" si="1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x14ac:dyDescent="0.25">
      <c r="A20" t="str">
        <f t="shared" si="1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1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1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40645365.980000004</v>
      </c>
      <c r="R22" s="18">
        <f>'Formato 7 d)'!D29</f>
        <v>46338961.770000003</v>
      </c>
      <c r="S22" s="18">
        <f>'Formato 7 d)'!E29</f>
        <v>87657478</v>
      </c>
      <c r="T22" s="18">
        <f>'Formato 7 d)'!F29</f>
        <v>50645529</v>
      </c>
      <c r="U22" s="18">
        <f>'Formato 7 d)'!G29</f>
        <v>17777821.920000002</v>
      </c>
    </row>
    <row r="23" spans="1:21" x14ac:dyDescent="0.25">
      <c r="P23" s="18"/>
      <c r="Q23" s="18"/>
      <c r="R23" s="18"/>
      <c r="S23" s="18"/>
      <c r="T23" s="18"/>
      <c r="U23" s="18"/>
    </row>
    <row r="24" spans="1:21" x14ac:dyDescent="0.25">
      <c r="P24" s="18"/>
      <c r="Q24" s="18"/>
      <c r="R24" s="18"/>
      <c r="S24" s="18"/>
      <c r="T24" s="18"/>
      <c r="U24" s="18"/>
    </row>
    <row r="25" spans="1:21" x14ac:dyDescent="0.25">
      <c r="P25" s="18"/>
      <c r="Q25" s="18"/>
      <c r="R25" s="18"/>
      <c r="S25" s="18"/>
      <c r="T25" s="18"/>
      <c r="U25" s="18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x14ac:dyDescent="0.2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G67"/>
  <sheetViews>
    <sheetView showGridLines="0" zoomScale="90" zoomScaleNormal="90" workbookViewId="0">
      <selection activeCell="C18" sqref="C18"/>
    </sheetView>
  </sheetViews>
  <sheetFormatPr baseColWidth="10" defaultColWidth="0" defaultRowHeight="15" zeroHeight="1" x14ac:dyDescent="0.25"/>
  <cols>
    <col min="1" max="1" width="72.140625" style="1" customWidth="1"/>
    <col min="2" max="6" width="20.7109375" customWidth="1"/>
    <col min="7" max="7" width="0" hidden="1" customWidth="1"/>
  </cols>
  <sheetData>
    <row r="1" spans="1:7" s="91" customFormat="1" ht="34.5" customHeight="1" x14ac:dyDescent="0.25">
      <c r="A1" s="163" t="s">
        <v>495</v>
      </c>
      <c r="B1" s="163"/>
      <c r="C1" s="163"/>
      <c r="D1" s="163"/>
      <c r="E1" s="163"/>
      <c r="F1" s="163"/>
      <c r="G1" s="111"/>
    </row>
    <row r="2" spans="1:7" x14ac:dyDescent="0.25">
      <c r="A2" s="151" t="str">
        <f>ENTE_PUBLICO</f>
        <v>Sistema de Agua Potable y Alcantarillado en la Zona rural del Municipio de León, Guanajuato, Gobierno del Estado de Guanajuato</v>
      </c>
      <c r="B2" s="152"/>
      <c r="C2" s="152"/>
      <c r="D2" s="152"/>
      <c r="E2" s="152"/>
      <c r="F2" s="153"/>
    </row>
    <row r="3" spans="1:7" x14ac:dyDescent="0.25">
      <c r="A3" s="160" t="s">
        <v>496</v>
      </c>
      <c r="B3" s="161"/>
      <c r="C3" s="161"/>
      <c r="D3" s="161"/>
      <c r="E3" s="161"/>
      <c r="F3" s="162"/>
    </row>
    <row r="4" spans="1:7" ht="30" x14ac:dyDescent="0.2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x14ac:dyDescent="0.25">
      <c r="A5" s="136" t="s">
        <v>502</v>
      </c>
      <c r="B5" s="5"/>
      <c r="C5" s="5"/>
      <c r="D5" s="5"/>
      <c r="E5" s="5"/>
      <c r="F5" s="5"/>
    </row>
    <row r="6" spans="1:7" ht="30" x14ac:dyDescent="0.25">
      <c r="A6" s="137" t="s">
        <v>503</v>
      </c>
      <c r="B6" s="60">
        <v>0</v>
      </c>
      <c r="C6" s="60">
        <v>0</v>
      </c>
      <c r="D6" s="60">
        <v>0</v>
      </c>
      <c r="E6" s="60">
        <v>0</v>
      </c>
      <c r="F6" s="60">
        <v>0</v>
      </c>
    </row>
    <row r="7" spans="1:7" x14ac:dyDescent="0.25">
      <c r="A7" s="137" t="s">
        <v>504</v>
      </c>
      <c r="B7" s="60">
        <v>0</v>
      </c>
      <c r="C7" s="60">
        <v>0</v>
      </c>
      <c r="D7" s="60">
        <v>0</v>
      </c>
      <c r="E7" s="60">
        <v>0</v>
      </c>
      <c r="F7" s="60">
        <v>0</v>
      </c>
    </row>
    <row r="8" spans="1:7" x14ac:dyDescent="0.25">
      <c r="A8" s="138"/>
      <c r="B8" s="54"/>
      <c r="C8" s="54"/>
      <c r="D8" s="54"/>
      <c r="E8" s="54"/>
      <c r="F8" s="54"/>
    </row>
    <row r="9" spans="1:7" x14ac:dyDescent="0.25">
      <c r="A9" s="136" t="s">
        <v>505</v>
      </c>
      <c r="B9" s="54"/>
      <c r="C9" s="54"/>
      <c r="D9" s="54"/>
      <c r="E9" s="54"/>
      <c r="F9" s="54"/>
    </row>
    <row r="10" spans="1:7" x14ac:dyDescent="0.25">
      <c r="A10" s="137" t="s">
        <v>506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</row>
    <row r="11" spans="1:7" x14ac:dyDescent="0.25">
      <c r="A11" s="139" t="s">
        <v>507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</row>
    <row r="12" spans="1:7" x14ac:dyDescent="0.25">
      <c r="A12" s="139" t="s">
        <v>508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</row>
    <row r="13" spans="1:7" x14ac:dyDescent="0.25">
      <c r="A13" s="139" t="s">
        <v>509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</row>
    <row r="14" spans="1:7" x14ac:dyDescent="0.25">
      <c r="A14" s="137" t="s">
        <v>510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</row>
    <row r="15" spans="1:7" x14ac:dyDescent="0.25">
      <c r="A15" s="139" t="s">
        <v>507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</row>
    <row r="16" spans="1:7" x14ac:dyDescent="0.25">
      <c r="A16" s="139" t="s">
        <v>508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</row>
    <row r="17" spans="1:6" x14ac:dyDescent="0.25">
      <c r="A17" s="139" t="s">
        <v>509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</row>
    <row r="18" spans="1:6" x14ac:dyDescent="0.25">
      <c r="A18" s="137" t="s">
        <v>511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</row>
    <row r="19" spans="1:6" x14ac:dyDescent="0.25">
      <c r="A19" s="137" t="s">
        <v>512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</row>
    <row r="20" spans="1:6" x14ac:dyDescent="0.25">
      <c r="A20" s="137" t="s">
        <v>513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</row>
    <row r="21" spans="1:6" x14ac:dyDescent="0.25">
      <c r="A21" s="137" t="s">
        <v>514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</row>
    <row r="22" spans="1:6" x14ac:dyDescent="0.25">
      <c r="A22" s="64" t="s">
        <v>515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</row>
    <row r="23" spans="1:6" x14ac:dyDescent="0.25">
      <c r="A23" s="64" t="s">
        <v>516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</row>
    <row r="24" spans="1:6" x14ac:dyDescent="0.25">
      <c r="A24" s="64" t="s">
        <v>517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</row>
    <row r="25" spans="1:6" x14ac:dyDescent="0.25">
      <c r="A25" s="137" t="s">
        <v>518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</row>
    <row r="26" spans="1:6" x14ac:dyDescent="0.25">
      <c r="A26" s="138"/>
      <c r="B26" s="54"/>
      <c r="C26" s="54"/>
      <c r="D26" s="54"/>
      <c r="E26" s="54"/>
      <c r="F26" s="54"/>
    </row>
    <row r="27" spans="1:6" x14ac:dyDescent="0.25">
      <c r="A27" s="136" t="s">
        <v>519</v>
      </c>
      <c r="B27" s="54"/>
      <c r="C27" s="54"/>
      <c r="D27" s="54"/>
      <c r="E27" s="54"/>
      <c r="F27" s="54"/>
    </row>
    <row r="28" spans="1:6" x14ac:dyDescent="0.25">
      <c r="A28" s="137" t="s">
        <v>520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</row>
    <row r="29" spans="1:6" x14ac:dyDescent="0.25">
      <c r="A29" s="138"/>
      <c r="B29" s="54"/>
      <c r="C29" s="54"/>
      <c r="D29" s="54"/>
      <c r="E29" s="54"/>
      <c r="F29" s="54"/>
    </row>
    <row r="30" spans="1:6" x14ac:dyDescent="0.25">
      <c r="A30" s="136" t="s">
        <v>521</v>
      </c>
      <c r="B30" s="54"/>
      <c r="C30" s="54"/>
      <c r="D30" s="54"/>
      <c r="E30" s="54"/>
      <c r="F30" s="54"/>
    </row>
    <row r="31" spans="1:6" x14ac:dyDescent="0.25">
      <c r="A31" s="137" t="s">
        <v>506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</row>
    <row r="32" spans="1:6" x14ac:dyDescent="0.25">
      <c r="A32" s="137" t="s">
        <v>510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</row>
    <row r="33" spans="1:6" x14ac:dyDescent="0.25">
      <c r="A33" s="137" t="s">
        <v>522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</row>
    <row r="34" spans="1:6" x14ac:dyDescent="0.25">
      <c r="A34" s="138"/>
      <c r="B34" s="54"/>
      <c r="C34" s="54"/>
      <c r="D34" s="54"/>
      <c r="E34" s="54"/>
      <c r="F34" s="54"/>
    </row>
    <row r="35" spans="1:6" x14ac:dyDescent="0.25">
      <c r="A35" s="136" t="s">
        <v>523</v>
      </c>
      <c r="B35" s="54"/>
      <c r="C35" s="54"/>
      <c r="D35" s="54"/>
      <c r="E35" s="54"/>
      <c r="F35" s="54"/>
    </row>
    <row r="36" spans="1:6" x14ac:dyDescent="0.25">
      <c r="A36" s="137" t="s">
        <v>524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</row>
    <row r="37" spans="1:6" x14ac:dyDescent="0.25">
      <c r="A37" s="137" t="s">
        <v>525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</row>
    <row r="38" spans="1:6" x14ac:dyDescent="0.25">
      <c r="A38" s="137" t="s">
        <v>526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</row>
    <row r="39" spans="1:6" x14ac:dyDescent="0.25">
      <c r="A39" s="138"/>
      <c r="B39" s="54"/>
      <c r="C39" s="54"/>
      <c r="D39" s="54"/>
      <c r="E39" s="54"/>
      <c r="F39" s="54"/>
    </row>
    <row r="40" spans="1:6" x14ac:dyDescent="0.25">
      <c r="A40" s="136" t="s">
        <v>527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</row>
    <row r="41" spans="1:6" x14ac:dyDescent="0.25">
      <c r="A41" s="138"/>
      <c r="B41" s="54"/>
      <c r="C41" s="54"/>
      <c r="D41" s="54"/>
      <c r="E41" s="54"/>
      <c r="F41" s="54"/>
    </row>
    <row r="42" spans="1:6" x14ac:dyDescent="0.25">
      <c r="A42" s="136" t="s">
        <v>528</v>
      </c>
      <c r="B42" s="54"/>
      <c r="C42" s="54"/>
      <c r="D42" s="54"/>
      <c r="E42" s="54"/>
      <c r="F42" s="54"/>
    </row>
    <row r="43" spans="1:6" x14ac:dyDescent="0.25">
      <c r="A43" s="137" t="s">
        <v>529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6" x14ac:dyDescent="0.25">
      <c r="A44" s="137" t="s">
        <v>530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6" x14ac:dyDescent="0.25">
      <c r="A45" s="137" t="s">
        <v>531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</row>
    <row r="46" spans="1:6" x14ac:dyDescent="0.25">
      <c r="A46" s="138"/>
      <c r="B46" s="54"/>
      <c r="C46" s="54"/>
      <c r="D46" s="54"/>
      <c r="E46" s="54"/>
      <c r="F46" s="54"/>
    </row>
    <row r="47" spans="1:6" ht="30" x14ac:dyDescent="0.25">
      <c r="A47" s="136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</row>
    <row r="49" spans="1:6" x14ac:dyDescent="0.25">
      <c r="A49" s="64" t="s">
        <v>531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</row>
    <row r="50" spans="1:6" x14ac:dyDescent="0.25">
      <c r="A50" s="138"/>
      <c r="B50" s="54"/>
      <c r="C50" s="54"/>
      <c r="D50" s="54"/>
      <c r="E50" s="54"/>
      <c r="F50" s="54"/>
    </row>
    <row r="51" spans="1:6" x14ac:dyDescent="0.25">
      <c r="A51" s="136" t="s">
        <v>533</v>
      </c>
      <c r="B51" s="54"/>
      <c r="C51" s="54"/>
      <c r="D51" s="54"/>
      <c r="E51" s="54"/>
      <c r="F51" s="54"/>
    </row>
    <row r="52" spans="1:6" x14ac:dyDescent="0.25">
      <c r="A52" s="137" t="s">
        <v>530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</row>
    <row r="53" spans="1:6" x14ac:dyDescent="0.25">
      <c r="A53" s="137" t="s">
        <v>531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</row>
    <row r="54" spans="1:6" x14ac:dyDescent="0.25">
      <c r="A54" s="137" t="s">
        <v>534</v>
      </c>
      <c r="B54" s="60">
        <v>0</v>
      </c>
      <c r="C54" s="60">
        <v>0</v>
      </c>
      <c r="D54" s="60">
        <v>0</v>
      </c>
      <c r="E54" s="60">
        <v>0</v>
      </c>
      <c r="F54" s="60">
        <v>0</v>
      </c>
    </row>
    <row r="55" spans="1:6" x14ac:dyDescent="0.25">
      <c r="A55" s="138"/>
      <c r="B55" s="54"/>
      <c r="C55" s="54"/>
      <c r="D55" s="54"/>
      <c r="E55" s="54"/>
      <c r="F55" s="54"/>
    </row>
    <row r="56" spans="1:6" x14ac:dyDescent="0.25">
      <c r="A56" s="136" t="s">
        <v>535</v>
      </c>
      <c r="B56" s="54"/>
      <c r="C56" s="54"/>
      <c r="D56" s="54"/>
      <c r="E56" s="54"/>
      <c r="F56" s="54"/>
    </row>
    <row r="57" spans="1:6" x14ac:dyDescent="0.25">
      <c r="A57" s="137" t="s">
        <v>530</v>
      </c>
      <c r="B57" s="60">
        <v>0</v>
      </c>
      <c r="C57" s="60">
        <v>0</v>
      </c>
      <c r="D57" s="60">
        <v>0</v>
      </c>
      <c r="E57" s="60">
        <v>0</v>
      </c>
      <c r="F57" s="60">
        <v>0</v>
      </c>
    </row>
    <row r="58" spans="1:6" x14ac:dyDescent="0.25">
      <c r="A58" s="137" t="s">
        <v>531</v>
      </c>
      <c r="B58" s="60">
        <v>0</v>
      </c>
      <c r="C58" s="60">
        <v>0</v>
      </c>
      <c r="D58" s="60">
        <v>0</v>
      </c>
      <c r="E58" s="60">
        <v>0</v>
      </c>
      <c r="F58" s="60">
        <v>0</v>
      </c>
    </row>
    <row r="59" spans="1:6" x14ac:dyDescent="0.25">
      <c r="A59" s="138"/>
      <c r="B59" s="54"/>
      <c r="C59" s="54"/>
      <c r="D59" s="54"/>
      <c r="E59" s="54"/>
      <c r="F59" s="54"/>
    </row>
    <row r="60" spans="1:6" x14ac:dyDescent="0.25">
      <c r="A60" s="136" t="s">
        <v>536</v>
      </c>
      <c r="B60" s="54"/>
      <c r="C60" s="54"/>
      <c r="D60" s="54"/>
      <c r="E60" s="54"/>
      <c r="F60" s="54"/>
    </row>
    <row r="61" spans="1:6" x14ac:dyDescent="0.25">
      <c r="A61" s="137" t="s">
        <v>537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</row>
    <row r="62" spans="1:6" x14ac:dyDescent="0.25">
      <c r="A62" s="137" t="s">
        <v>538</v>
      </c>
      <c r="B62" s="60">
        <v>0</v>
      </c>
      <c r="C62" s="60">
        <v>0</v>
      </c>
      <c r="D62" s="60">
        <v>0</v>
      </c>
      <c r="E62" s="60">
        <v>0</v>
      </c>
      <c r="F62" s="60">
        <v>0</v>
      </c>
    </row>
    <row r="63" spans="1:6" x14ac:dyDescent="0.25">
      <c r="A63" s="138"/>
      <c r="B63" s="54"/>
      <c r="C63" s="54"/>
      <c r="D63" s="54"/>
      <c r="E63" s="54"/>
      <c r="F63" s="54"/>
    </row>
    <row r="64" spans="1:6" x14ac:dyDescent="0.25">
      <c r="A64" s="136" t="s">
        <v>539</v>
      </c>
      <c r="B64" s="54"/>
      <c r="C64" s="54"/>
      <c r="D64" s="54"/>
      <c r="E64" s="54"/>
      <c r="F64" s="54"/>
    </row>
    <row r="65" spans="1:6" x14ac:dyDescent="0.25">
      <c r="A65" s="137" t="s">
        <v>540</v>
      </c>
      <c r="B65" s="60">
        <v>0</v>
      </c>
      <c r="C65" s="60">
        <v>0</v>
      </c>
      <c r="D65" s="60">
        <v>0</v>
      </c>
      <c r="E65" s="60">
        <v>0</v>
      </c>
      <c r="F65" s="60">
        <v>0</v>
      </c>
    </row>
    <row r="66" spans="1:6" x14ac:dyDescent="0.25">
      <c r="A66" s="137" t="s">
        <v>541</v>
      </c>
      <c r="B66" s="60">
        <v>0</v>
      </c>
      <c r="C66" s="60">
        <v>0</v>
      </c>
      <c r="D66" s="60">
        <v>0</v>
      </c>
      <c r="E66" s="60">
        <v>0</v>
      </c>
      <c r="F66" s="60">
        <v>0</v>
      </c>
    </row>
    <row r="67" spans="1:6" x14ac:dyDescent="0.25">
      <c r="A67" s="142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paperSize="9" scale="5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x14ac:dyDescent="0.2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x14ac:dyDescent="0.2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x14ac:dyDescent="0.2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x14ac:dyDescent="0.2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x14ac:dyDescent="0.2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x14ac:dyDescent="0.2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x14ac:dyDescent="0.2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x14ac:dyDescent="0.2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x14ac:dyDescent="0.2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x14ac:dyDescent="0.2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x14ac:dyDescent="0.2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17283"/>
  <sheetViews>
    <sheetView showGridLines="0" topLeftCell="B1" zoomScale="70" zoomScaleNormal="70" workbookViewId="0">
      <selection activeCell="E81" sqref="E81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163" t="s">
        <v>545</v>
      </c>
      <c r="B1" s="163"/>
      <c r="C1" s="163"/>
      <c r="D1" s="163"/>
      <c r="E1" s="163"/>
      <c r="F1" s="163"/>
    </row>
    <row r="2" spans="1:6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3"/>
    </row>
    <row r="3" spans="1:6" x14ac:dyDescent="0.25">
      <c r="A3" s="154" t="s">
        <v>117</v>
      </c>
      <c r="B3" s="155"/>
      <c r="C3" s="155"/>
      <c r="D3" s="155"/>
      <c r="E3" s="155"/>
      <c r="F3" s="156"/>
    </row>
    <row r="4" spans="1:6" x14ac:dyDescent="0.25">
      <c r="A4" s="157" t="str">
        <f>PERIODO_INFORME</f>
        <v>Al 31 de diciembre de 2018 y al 30 de marzo de 2019 (b)</v>
      </c>
      <c r="B4" s="158"/>
      <c r="C4" s="158"/>
      <c r="D4" s="158"/>
      <c r="E4" s="158"/>
      <c r="F4" s="159"/>
    </row>
    <row r="5" spans="1:6" x14ac:dyDescent="0.25">
      <c r="A5" s="160" t="s">
        <v>118</v>
      </c>
      <c r="B5" s="161"/>
      <c r="C5" s="161"/>
      <c r="D5" s="161"/>
      <c r="E5" s="161"/>
      <c r="F5" s="162"/>
    </row>
    <row r="6" spans="1:6" s="3" customFormat="1" ht="30" x14ac:dyDescent="0.25">
      <c r="A6" s="133" t="s">
        <v>3284</v>
      </c>
      <c r="B6" s="134" t="str">
        <f>ANIO</f>
        <v>2019 (d)</v>
      </c>
      <c r="C6" s="131" t="str">
        <f>ULTIMO</f>
        <v>31 de diciembre de 2018 (e)</v>
      </c>
      <c r="D6" s="135" t="s">
        <v>0</v>
      </c>
      <c r="E6" s="134" t="str">
        <f>ANIO</f>
        <v>2019 (d)</v>
      </c>
      <c r="F6" s="131" t="str">
        <f>ULTIMO</f>
        <v>31 de diciembre de 2018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70075295.469999999</v>
      </c>
      <c r="C9" s="60">
        <f>SUM(C10:C16)</f>
        <v>89615001.310000002</v>
      </c>
      <c r="D9" s="100" t="s">
        <v>54</v>
      </c>
      <c r="E9" s="60">
        <f>SUM(E10:E18)</f>
        <v>676089.82</v>
      </c>
      <c r="F9" s="60">
        <f>SUM(F10:F18)</f>
        <v>796842.78</v>
      </c>
    </row>
    <row r="10" spans="1:6" x14ac:dyDescent="0.25">
      <c r="A10" s="96" t="s">
        <v>4</v>
      </c>
      <c r="B10" s="60">
        <v>0</v>
      </c>
      <c r="C10" s="60">
        <v>0</v>
      </c>
      <c r="D10" s="101" t="s">
        <v>55</v>
      </c>
      <c r="E10" s="60">
        <v>0</v>
      </c>
      <c r="F10" s="60">
        <v>0</v>
      </c>
    </row>
    <row r="11" spans="1:6" x14ac:dyDescent="0.25">
      <c r="A11" s="96" t="s">
        <v>5</v>
      </c>
      <c r="B11" s="60">
        <v>50250048.979999997</v>
      </c>
      <c r="C11" s="60">
        <v>58508282.829999998</v>
      </c>
      <c r="D11" s="101" t="s">
        <v>56</v>
      </c>
      <c r="E11" s="60">
        <v>414813.29</v>
      </c>
      <c r="F11" s="60">
        <v>473348.11</v>
      </c>
    </row>
    <row r="12" spans="1:6" x14ac:dyDescent="0.25">
      <c r="A12" s="96" t="s">
        <v>6</v>
      </c>
      <c r="B12" s="77">
        <v>0</v>
      </c>
      <c r="C12" s="60">
        <v>0</v>
      </c>
      <c r="D12" s="101" t="s">
        <v>57</v>
      </c>
      <c r="E12" s="60">
        <v>0</v>
      </c>
      <c r="F12" s="60">
        <v>0</v>
      </c>
    </row>
    <row r="13" spans="1:6" x14ac:dyDescent="0.25">
      <c r="A13" s="96" t="s">
        <v>7</v>
      </c>
      <c r="B13" s="60">
        <v>0</v>
      </c>
      <c r="C13" s="60">
        <v>0</v>
      </c>
      <c r="D13" s="101" t="s">
        <v>58</v>
      </c>
      <c r="E13" s="60">
        <v>0</v>
      </c>
      <c r="F13" s="60">
        <v>0</v>
      </c>
    </row>
    <row r="14" spans="1:6" x14ac:dyDescent="0.25">
      <c r="A14" s="96" t="s">
        <v>8</v>
      </c>
      <c r="B14" s="60">
        <v>19825246.489999998</v>
      </c>
      <c r="C14" s="60">
        <v>31106718.48</v>
      </c>
      <c r="D14" s="101" t="s">
        <v>59</v>
      </c>
      <c r="E14" s="60">
        <v>0</v>
      </c>
      <c r="F14" s="60">
        <v>0</v>
      </c>
    </row>
    <row r="15" spans="1:6" x14ac:dyDescent="0.25">
      <c r="A15" s="96" t="s">
        <v>9</v>
      </c>
      <c r="B15" s="60">
        <v>0</v>
      </c>
      <c r="C15" s="60">
        <v>0</v>
      </c>
      <c r="D15" s="101" t="s">
        <v>60</v>
      </c>
      <c r="E15" s="60">
        <v>0</v>
      </c>
      <c r="F15" s="60">
        <v>0</v>
      </c>
    </row>
    <row r="16" spans="1:6" x14ac:dyDescent="0.25">
      <c r="A16" s="96" t="s">
        <v>10</v>
      </c>
      <c r="B16" s="60">
        <v>0</v>
      </c>
      <c r="C16" s="60">
        <v>0</v>
      </c>
      <c r="D16" s="101" t="s">
        <v>61</v>
      </c>
      <c r="E16" s="60">
        <v>261276.53</v>
      </c>
      <c r="F16" s="60">
        <v>323494.67</v>
      </c>
    </row>
    <row r="17" spans="1:6" x14ac:dyDescent="0.25">
      <c r="A17" s="95" t="s">
        <v>11</v>
      </c>
      <c r="B17" s="60">
        <f>SUM(B18:B24)</f>
        <v>27637203.689999998</v>
      </c>
      <c r="C17" s="60">
        <f>SUM(C18:C24)</f>
        <v>27480823.100000001</v>
      </c>
      <c r="D17" s="101" t="s">
        <v>62</v>
      </c>
      <c r="E17" s="60">
        <v>0</v>
      </c>
      <c r="F17" s="60">
        <v>0</v>
      </c>
    </row>
    <row r="18" spans="1:6" x14ac:dyDescent="0.25">
      <c r="A18" s="97" t="s">
        <v>12</v>
      </c>
      <c r="B18" s="60">
        <v>0</v>
      </c>
      <c r="C18" s="60">
        <v>0</v>
      </c>
      <c r="D18" s="101" t="s">
        <v>63</v>
      </c>
      <c r="E18" s="60">
        <v>0</v>
      </c>
      <c r="F18" s="60">
        <v>0</v>
      </c>
    </row>
    <row r="19" spans="1:6" x14ac:dyDescent="0.25">
      <c r="A19" s="97" t="s">
        <v>13</v>
      </c>
      <c r="B19" s="60">
        <v>8327591.7699999996</v>
      </c>
      <c r="C19" s="60">
        <v>7701589.7400000002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>
        <v>2601771.1</v>
      </c>
      <c r="C20" s="60">
        <v>1629243.5</v>
      </c>
      <c r="D20" s="101" t="s">
        <v>65</v>
      </c>
      <c r="E20" s="60">
        <v>0</v>
      </c>
      <c r="F20" s="60">
        <v>0</v>
      </c>
    </row>
    <row r="21" spans="1:6" x14ac:dyDescent="0.25">
      <c r="A21" s="97" t="s">
        <v>15</v>
      </c>
      <c r="B21" s="60">
        <v>0</v>
      </c>
      <c r="C21" s="60">
        <v>0</v>
      </c>
      <c r="D21" s="101" t="s">
        <v>66</v>
      </c>
      <c r="E21" s="60">
        <v>0</v>
      </c>
      <c r="F21" s="60">
        <v>0</v>
      </c>
    </row>
    <row r="22" spans="1:6" x14ac:dyDescent="0.25">
      <c r="A22" s="97" t="s">
        <v>16</v>
      </c>
      <c r="B22" s="60">
        <v>0</v>
      </c>
      <c r="C22" s="60">
        <v>0</v>
      </c>
      <c r="D22" s="101" t="s">
        <v>67</v>
      </c>
      <c r="E22" s="60">
        <v>0</v>
      </c>
      <c r="F22" s="60">
        <v>0</v>
      </c>
    </row>
    <row r="23" spans="1:6" x14ac:dyDescent="0.25">
      <c r="A23" s="97" t="s">
        <v>17</v>
      </c>
      <c r="B23" s="60">
        <v>0</v>
      </c>
      <c r="C23" s="60">
        <v>0</v>
      </c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60">
        <v>16707840.82</v>
      </c>
      <c r="C24" s="60">
        <v>18149989.859999999</v>
      </c>
      <c r="D24" s="101" t="s">
        <v>69</v>
      </c>
      <c r="E24" s="60">
        <v>0</v>
      </c>
      <c r="F24" s="60">
        <v>0</v>
      </c>
    </row>
    <row r="25" spans="1:6" x14ac:dyDescent="0.25">
      <c r="A25" s="95" t="s">
        <v>19</v>
      </c>
      <c r="B25" s="60">
        <f>SUM(B26:B30)</f>
        <v>7471910.54</v>
      </c>
      <c r="C25" s="60">
        <f>SUM(C26:C30)</f>
        <v>4605719.22</v>
      </c>
      <c r="D25" s="101" t="s">
        <v>70</v>
      </c>
      <c r="E25" s="60">
        <v>0</v>
      </c>
      <c r="F25" s="60">
        <v>0</v>
      </c>
    </row>
    <row r="26" spans="1:6" x14ac:dyDescent="0.25">
      <c r="A26" s="97" t="s">
        <v>20</v>
      </c>
      <c r="B26" s="60">
        <v>0</v>
      </c>
      <c r="C26" s="60">
        <v>0</v>
      </c>
      <c r="D26" s="100" t="s">
        <v>71</v>
      </c>
      <c r="E26" s="60">
        <v>0</v>
      </c>
      <c r="F26" s="60">
        <v>0</v>
      </c>
    </row>
    <row r="27" spans="1:6" x14ac:dyDescent="0.25">
      <c r="A27" s="97" t="s">
        <v>21</v>
      </c>
      <c r="B27" s="60">
        <v>0</v>
      </c>
      <c r="C27" s="60">
        <v>0</v>
      </c>
      <c r="D27" s="100" t="s">
        <v>72</v>
      </c>
      <c r="E27" s="60">
        <f>SUM(E28:E30)</f>
        <v>22855.59</v>
      </c>
      <c r="F27" s="60">
        <f>SUM(F28:F30)</f>
        <v>187134.98</v>
      </c>
    </row>
    <row r="28" spans="1:6" x14ac:dyDescent="0.25">
      <c r="A28" s="97" t="s">
        <v>22</v>
      </c>
      <c r="B28" s="60">
        <v>0</v>
      </c>
      <c r="C28" s="60">
        <v>0</v>
      </c>
      <c r="D28" s="101" t="s">
        <v>73</v>
      </c>
      <c r="E28" s="60">
        <v>22855.59</v>
      </c>
      <c r="F28" s="60">
        <v>187134.98</v>
      </c>
    </row>
    <row r="29" spans="1:6" x14ac:dyDescent="0.25">
      <c r="A29" s="97" t="s">
        <v>23</v>
      </c>
      <c r="B29" s="60">
        <v>7471910.54</v>
      </c>
      <c r="C29" s="60">
        <v>4605719.22</v>
      </c>
      <c r="D29" s="101" t="s">
        <v>74</v>
      </c>
      <c r="E29" s="60">
        <v>0</v>
      </c>
      <c r="F29" s="60">
        <v>0</v>
      </c>
    </row>
    <row r="30" spans="1:6" x14ac:dyDescent="0.25">
      <c r="A30" s="97" t="s">
        <v>24</v>
      </c>
      <c r="B30" s="60">
        <v>0</v>
      </c>
      <c r="C30" s="60">
        <v>0</v>
      </c>
      <c r="D30" s="101" t="s">
        <v>75</v>
      </c>
      <c r="E30" s="60">
        <v>0</v>
      </c>
      <c r="F30" s="60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>
        <v>0</v>
      </c>
      <c r="C32" s="60">
        <v>0</v>
      </c>
      <c r="D32" s="101" t="s">
        <v>77</v>
      </c>
      <c r="E32" s="60">
        <v>0</v>
      </c>
      <c r="F32" s="60">
        <v>0</v>
      </c>
    </row>
    <row r="33" spans="1:6" x14ac:dyDescent="0.25">
      <c r="A33" s="97" t="s">
        <v>27</v>
      </c>
      <c r="B33" s="60">
        <v>0</v>
      </c>
      <c r="C33" s="60">
        <v>0</v>
      </c>
      <c r="D33" s="101" t="s">
        <v>78</v>
      </c>
      <c r="E33" s="60">
        <v>0</v>
      </c>
      <c r="F33" s="60">
        <v>0</v>
      </c>
    </row>
    <row r="34" spans="1:6" x14ac:dyDescent="0.25">
      <c r="A34" s="97" t="s">
        <v>28</v>
      </c>
      <c r="B34" s="60">
        <v>0</v>
      </c>
      <c r="C34" s="60">
        <v>0</v>
      </c>
      <c r="D34" s="101" t="s">
        <v>79</v>
      </c>
      <c r="E34" s="60">
        <v>0</v>
      </c>
      <c r="F34" s="60">
        <v>0</v>
      </c>
    </row>
    <row r="35" spans="1:6" x14ac:dyDescent="0.25">
      <c r="A35" s="97" t="s">
        <v>29</v>
      </c>
      <c r="B35" s="60">
        <v>0</v>
      </c>
      <c r="C35" s="60">
        <v>0</v>
      </c>
      <c r="D35" s="101" t="s">
        <v>80</v>
      </c>
      <c r="E35" s="60">
        <v>0</v>
      </c>
      <c r="F35" s="60">
        <v>0</v>
      </c>
    </row>
    <row r="36" spans="1:6" x14ac:dyDescent="0.25">
      <c r="A36" s="97" t="s">
        <v>30</v>
      </c>
      <c r="B36" s="60">
        <v>0</v>
      </c>
      <c r="C36" s="60">
        <v>0</v>
      </c>
      <c r="D36" s="101" t="s">
        <v>81</v>
      </c>
      <c r="E36" s="60">
        <v>0</v>
      </c>
      <c r="F36" s="60">
        <v>0</v>
      </c>
    </row>
    <row r="37" spans="1:6" x14ac:dyDescent="0.25">
      <c r="A37" s="95" t="s">
        <v>31</v>
      </c>
      <c r="B37" s="60">
        <v>0</v>
      </c>
      <c r="C37" s="60">
        <v>0</v>
      </c>
      <c r="D37" s="101" t="s">
        <v>82</v>
      </c>
      <c r="E37" s="60">
        <v>0</v>
      </c>
      <c r="F37" s="60">
        <v>0</v>
      </c>
    </row>
    <row r="38" spans="1:6" x14ac:dyDescent="0.25">
      <c r="A38" s="95" t="s">
        <v>119</v>
      </c>
      <c r="B38" s="60">
        <f>SUM(B39:B40)</f>
        <v>-2314102.4500000002</v>
      </c>
      <c r="C38" s="60">
        <f>SUM(C39:C40)</f>
        <v>-2296990.9300000002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>
        <v>-2314102.4500000002</v>
      </c>
      <c r="C39" s="60">
        <v>-2296990.9300000002</v>
      </c>
      <c r="D39" s="101" t="s">
        <v>84</v>
      </c>
      <c r="E39" s="60">
        <v>0</v>
      </c>
      <c r="F39" s="60">
        <v>0</v>
      </c>
    </row>
    <row r="40" spans="1:6" x14ac:dyDescent="0.25">
      <c r="A40" s="97" t="s">
        <v>33</v>
      </c>
      <c r="B40" s="60">
        <v>0</v>
      </c>
      <c r="C40" s="60">
        <v>0</v>
      </c>
      <c r="D40" s="101" t="s">
        <v>85</v>
      </c>
      <c r="E40" s="60">
        <v>0</v>
      </c>
      <c r="F40" s="60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>
        <v>0</v>
      </c>
      <c r="F41" s="60">
        <v>0</v>
      </c>
    </row>
    <row r="42" spans="1:6" x14ac:dyDescent="0.25">
      <c r="A42" s="97" t="s">
        <v>35</v>
      </c>
      <c r="B42" s="60">
        <v>0</v>
      </c>
      <c r="C42" s="60">
        <v>0</v>
      </c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>
        <v>0</v>
      </c>
      <c r="C43" s="60">
        <v>0</v>
      </c>
      <c r="D43" s="101" t="s">
        <v>88</v>
      </c>
      <c r="E43" s="60">
        <v>0</v>
      </c>
      <c r="F43" s="60">
        <v>0</v>
      </c>
    </row>
    <row r="44" spans="1:6" x14ac:dyDescent="0.25">
      <c r="A44" s="97" t="s">
        <v>37</v>
      </c>
      <c r="B44" s="60">
        <v>0</v>
      </c>
      <c r="C44" s="60">
        <v>0</v>
      </c>
      <c r="D44" s="101" t="s">
        <v>89</v>
      </c>
      <c r="E44" s="60">
        <v>0</v>
      </c>
      <c r="F44" s="60">
        <v>0</v>
      </c>
    </row>
    <row r="45" spans="1:6" x14ac:dyDescent="0.25">
      <c r="A45" s="97" t="s">
        <v>38</v>
      </c>
      <c r="B45" s="60">
        <v>0</v>
      </c>
      <c r="C45" s="60">
        <v>0</v>
      </c>
      <c r="D45" s="101" t="s">
        <v>90</v>
      </c>
      <c r="E45" s="60">
        <v>0</v>
      </c>
      <c r="F45" s="60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102870307.25</v>
      </c>
      <c r="C47" s="61">
        <f>C9+C17+C25+C31+C38+C41</f>
        <v>119404552.69999999</v>
      </c>
      <c r="D47" s="99" t="s">
        <v>91</v>
      </c>
      <c r="E47" s="61">
        <f>E9+E19+E23+E26+E27+E31+E38+E42</f>
        <v>698945.40999999992</v>
      </c>
      <c r="F47" s="61">
        <f>F9+F19+F23+F26+F27+F31+F38+F42</f>
        <v>983977.76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>
        <v>0</v>
      </c>
      <c r="C50" s="60">
        <v>0</v>
      </c>
      <c r="D50" s="100" t="s">
        <v>93</v>
      </c>
      <c r="E50" s="60">
        <v>0</v>
      </c>
      <c r="F50" s="60">
        <v>0</v>
      </c>
    </row>
    <row r="51" spans="1:6" x14ac:dyDescent="0.25">
      <c r="A51" s="95" t="s">
        <v>42</v>
      </c>
      <c r="B51" s="60">
        <v>0</v>
      </c>
      <c r="C51" s="60">
        <v>0</v>
      </c>
      <c r="D51" s="100" t="s">
        <v>94</v>
      </c>
      <c r="E51" s="60">
        <v>0</v>
      </c>
      <c r="F51" s="60">
        <v>0</v>
      </c>
    </row>
    <row r="52" spans="1:6" x14ac:dyDescent="0.25">
      <c r="A52" s="95" t="s">
        <v>43</v>
      </c>
      <c r="B52" s="60">
        <v>171211983.19</v>
      </c>
      <c r="C52" s="60">
        <v>156358826.90000001</v>
      </c>
      <c r="D52" s="100" t="s">
        <v>95</v>
      </c>
      <c r="E52" s="60">
        <v>0</v>
      </c>
      <c r="F52" s="60">
        <v>0</v>
      </c>
    </row>
    <row r="53" spans="1:6" x14ac:dyDescent="0.25">
      <c r="A53" s="95" t="s">
        <v>44</v>
      </c>
      <c r="B53" s="60">
        <v>0</v>
      </c>
      <c r="C53" s="60">
        <v>0</v>
      </c>
      <c r="D53" s="100" t="s">
        <v>96</v>
      </c>
      <c r="E53" s="60">
        <v>0</v>
      </c>
      <c r="F53" s="60">
        <v>0</v>
      </c>
    </row>
    <row r="54" spans="1:6" x14ac:dyDescent="0.25">
      <c r="A54" s="95" t="s">
        <v>45</v>
      </c>
      <c r="B54" s="60">
        <v>0</v>
      </c>
      <c r="C54" s="60">
        <v>0</v>
      </c>
      <c r="D54" s="100" t="s">
        <v>97</v>
      </c>
      <c r="E54" s="60">
        <v>0</v>
      </c>
      <c r="F54" s="60">
        <v>0</v>
      </c>
    </row>
    <row r="55" spans="1:6" x14ac:dyDescent="0.25">
      <c r="A55" s="95" t="s">
        <v>46</v>
      </c>
      <c r="B55" s="60">
        <v>-3774642.4</v>
      </c>
      <c r="C55" s="60">
        <v>-2784515.04</v>
      </c>
      <c r="D55" s="37" t="s">
        <v>98</v>
      </c>
      <c r="E55" s="60">
        <v>0</v>
      </c>
      <c r="F55" s="60">
        <v>0</v>
      </c>
    </row>
    <row r="56" spans="1:6" x14ac:dyDescent="0.25">
      <c r="A56" s="95" t="s">
        <v>47</v>
      </c>
      <c r="B56" s="60">
        <v>0</v>
      </c>
      <c r="C56" s="60">
        <v>0</v>
      </c>
      <c r="D56" s="54"/>
      <c r="E56" s="54"/>
      <c r="F56" s="54"/>
    </row>
    <row r="57" spans="1:6" x14ac:dyDescent="0.25">
      <c r="A57" s="95" t="s">
        <v>48</v>
      </c>
      <c r="B57" s="60">
        <v>0</v>
      </c>
      <c r="C57" s="60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>
        <v>0</v>
      </c>
      <c r="C58" s="60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698945.40999999992</v>
      </c>
      <c r="F59" s="61">
        <f>F47+F57</f>
        <v>983977.76</v>
      </c>
    </row>
    <row r="60" spans="1:6" x14ac:dyDescent="0.25">
      <c r="A60" s="55" t="s">
        <v>50</v>
      </c>
      <c r="B60" s="61">
        <f>SUM(B50:B58)</f>
        <v>167437340.78999999</v>
      </c>
      <c r="C60" s="61">
        <f>SUM(C50:C58)</f>
        <v>153574311.86000001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270307648.03999996</v>
      </c>
      <c r="C62" s="61">
        <f>SUM(C47+C60)</f>
        <v>272978864.56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44006107.259999998</v>
      </c>
      <c r="F63" s="77">
        <f>SUM(F64:F66)</f>
        <v>44006107.259999998</v>
      </c>
    </row>
    <row r="64" spans="1:6" x14ac:dyDescent="0.25">
      <c r="A64" s="54"/>
      <c r="B64" s="54"/>
      <c r="C64" s="54"/>
      <c r="D64" s="103" t="s">
        <v>103</v>
      </c>
      <c r="E64" s="77">
        <v>44006107.259999998</v>
      </c>
      <c r="F64" s="77">
        <v>44006107.259999998</v>
      </c>
    </row>
    <row r="65" spans="1:6" x14ac:dyDescent="0.25">
      <c r="A65" s="54"/>
      <c r="B65" s="54"/>
      <c r="C65" s="54"/>
      <c r="D65" s="41" t="s">
        <v>104</v>
      </c>
      <c r="E65" s="77">
        <v>0</v>
      </c>
      <c r="F65" s="77">
        <v>0</v>
      </c>
    </row>
    <row r="66" spans="1:6" x14ac:dyDescent="0.25">
      <c r="A66" s="54"/>
      <c r="B66" s="54"/>
      <c r="C66" s="54"/>
      <c r="D66" s="103" t="s">
        <v>105</v>
      </c>
      <c r="E66" s="77">
        <v>0</v>
      </c>
      <c r="F66" s="77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225602595.37</v>
      </c>
      <c r="F68" s="77">
        <f>SUM(F69:F73)</f>
        <v>227988779.54000002</v>
      </c>
    </row>
    <row r="69" spans="1:6" x14ac:dyDescent="0.25">
      <c r="A69" s="12"/>
      <c r="B69" s="54"/>
      <c r="C69" s="54"/>
      <c r="D69" s="103" t="s">
        <v>107</v>
      </c>
      <c r="E69" s="77">
        <v>3101587.84</v>
      </c>
      <c r="F69" s="77">
        <v>74659487.140000001</v>
      </c>
    </row>
    <row r="70" spans="1:6" x14ac:dyDescent="0.25">
      <c r="A70" s="12"/>
      <c r="B70" s="54"/>
      <c r="C70" s="54"/>
      <c r="D70" s="103" t="s">
        <v>108</v>
      </c>
      <c r="E70" s="77">
        <v>222501007.53</v>
      </c>
      <c r="F70" s="77">
        <v>153329292.40000001</v>
      </c>
    </row>
    <row r="71" spans="1:6" x14ac:dyDescent="0.25">
      <c r="A71" s="12"/>
      <c r="B71" s="54"/>
      <c r="C71" s="54"/>
      <c r="D71" s="103" t="s">
        <v>109</v>
      </c>
      <c r="E71" s="77">
        <v>0</v>
      </c>
      <c r="F71" s="77">
        <v>0</v>
      </c>
    </row>
    <row r="72" spans="1:6" x14ac:dyDescent="0.25">
      <c r="A72" s="12"/>
      <c r="B72" s="54"/>
      <c r="C72" s="54"/>
      <c r="D72" s="103" t="s">
        <v>110</v>
      </c>
      <c r="E72" s="77">
        <v>0</v>
      </c>
      <c r="F72" s="77">
        <v>0</v>
      </c>
    </row>
    <row r="73" spans="1:6" x14ac:dyDescent="0.25">
      <c r="A73" s="12"/>
      <c r="B73" s="54"/>
      <c r="C73" s="54"/>
      <c r="D73" s="103" t="s">
        <v>111</v>
      </c>
      <c r="E73" s="77">
        <v>0</v>
      </c>
      <c r="F73" s="77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>
        <v>0</v>
      </c>
      <c r="F76" s="60">
        <v>0</v>
      </c>
    </row>
    <row r="77" spans="1:6" x14ac:dyDescent="0.25">
      <c r="A77" s="12"/>
      <c r="B77" s="54"/>
      <c r="C77" s="54"/>
      <c r="D77" s="100" t="s">
        <v>114</v>
      </c>
      <c r="E77" s="60">
        <v>0</v>
      </c>
      <c r="F77" s="60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269608702.63</v>
      </c>
      <c r="F79" s="61">
        <f>F63+F68+F75</f>
        <v>271994886.80000001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270307648.04000002</v>
      </c>
      <c r="F81" s="61">
        <f>F59+F79</f>
        <v>272978864.56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11811023622047245" right="0.31496062992125984" top="0.35433070866141736" bottom="0.35433070866141736" header="0.31496062992125984" footer="0.31496062992125984"/>
  <pageSetup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x14ac:dyDescent="0.2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x14ac:dyDescent="0.2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70075295.469999999</v>
      </c>
      <c r="Q4" s="18">
        <f>'Formato 1'!C9</f>
        <v>89615001.310000002</v>
      </c>
    </row>
    <row r="5" spans="1:17" x14ac:dyDescent="0.2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50250048.979999997</v>
      </c>
      <c r="Q6" s="18">
        <f>'Formato 1'!C11</f>
        <v>58508282.829999998</v>
      </c>
    </row>
    <row r="7" spans="1:17" x14ac:dyDescent="0.2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0</v>
      </c>
      <c r="Q7" s="18">
        <f>'Formato 1'!C12</f>
        <v>0</v>
      </c>
    </row>
    <row r="8" spans="1:17" x14ac:dyDescent="0.2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19825246.489999998</v>
      </c>
      <c r="Q9" s="18">
        <f>'Formato 1'!C14</f>
        <v>31106718.48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x14ac:dyDescent="0.2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x14ac:dyDescent="0.2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27637203.689999998</v>
      </c>
      <c r="Q12" s="18">
        <f>'Formato 1'!C17</f>
        <v>27480823.100000001</v>
      </c>
    </row>
    <row r="13" spans="1:17" x14ac:dyDescent="0.2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x14ac:dyDescent="0.2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8327591.7699999996</v>
      </c>
      <c r="Q14" s="18">
        <f>'Formato 1'!C19</f>
        <v>7701589.7400000002</v>
      </c>
    </row>
    <row r="15" spans="1:17" x14ac:dyDescent="0.2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2601771.1</v>
      </c>
      <c r="Q15" s="18">
        <f>'Formato 1'!C20</f>
        <v>1629243.5</v>
      </c>
    </row>
    <row r="16" spans="1:17" x14ac:dyDescent="0.2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0</v>
      </c>
      <c r="Q17" s="18">
        <f>'Formato 1'!C22</f>
        <v>0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x14ac:dyDescent="0.2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16707840.82</v>
      </c>
      <c r="Q19" s="18">
        <f>'Formato 1'!C24</f>
        <v>18149989.859999999</v>
      </c>
    </row>
    <row r="20" spans="1:17" x14ac:dyDescent="0.2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7471910.54</v>
      </c>
      <c r="Q20" s="18">
        <f>'Formato 1'!C25</f>
        <v>4605719.22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0</v>
      </c>
      <c r="Q21" s="18">
        <f>'Formato 1'!C26</f>
        <v>0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7471910.54</v>
      </c>
      <c r="Q24" s="18">
        <f>'Formato 1'!C29</f>
        <v>4605719.22</v>
      </c>
    </row>
    <row r="25" spans="1:17" x14ac:dyDescent="0.2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-2314102.4500000002</v>
      </c>
      <c r="Q34" s="18">
        <f>'Formato 1'!C38</f>
        <v>-2296990.9300000002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-2314102.4500000002</v>
      </c>
      <c r="Q35" s="18">
        <f>'Formato 1'!C39</f>
        <v>-2296990.9300000002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102870307.25</v>
      </c>
      <c r="Q42" s="18">
        <f>'Formato 1'!C47</f>
        <v>119404552.69999999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171211983.19</v>
      </c>
      <c r="Q46">
        <f>'Formato 1'!C52</f>
        <v>156358826.90000001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0</v>
      </c>
      <c r="Q47">
        <f>'Formato 1'!C53</f>
        <v>0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0</v>
      </c>
      <c r="Q48">
        <f>'Formato 1'!C54</f>
        <v>0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-3774642.4</v>
      </c>
      <c r="Q49">
        <f>'Formato 1'!C55</f>
        <v>-2784515.04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167437340.78999999</v>
      </c>
      <c r="Q53">
        <f>'Formato 1'!C60</f>
        <v>153574311.86000001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270307648.03999996</v>
      </c>
      <c r="Q54">
        <f>'Formato 1'!C62</f>
        <v>272978864.56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676089.82</v>
      </c>
      <c r="Q57">
        <f>'Formato 1'!F9</f>
        <v>796842.78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414813.29</v>
      </c>
      <c r="Q59">
        <f>'Formato 1'!F11</f>
        <v>473348.11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261276.53</v>
      </c>
      <c r="Q64">
        <f>'Formato 1'!F16</f>
        <v>323494.67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0</v>
      </c>
      <c r="Q66">
        <f>'Formato 1'!F18</f>
        <v>0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22855.59</v>
      </c>
      <c r="Q76">
        <f>'Formato 1'!F27</f>
        <v>187134.98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22855.59</v>
      </c>
      <c r="Q77">
        <f>'Formato 1'!F28</f>
        <v>187134.98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698945.40999999992</v>
      </c>
      <c r="Q95">
        <f>'Formato 1'!F47</f>
        <v>983977.76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698945.40999999992</v>
      </c>
      <c r="Q104">
        <f>'Formato 1'!F59</f>
        <v>983977.76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44006107.259999998</v>
      </c>
      <c r="Q106">
        <f>'Formato 1'!F63</f>
        <v>44006107.259999998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44006107.259999998</v>
      </c>
      <c r="Q107">
        <f>'Formato 1'!F64</f>
        <v>44006107.259999998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225602595.37</v>
      </c>
      <c r="Q110">
        <f>'Formato 1'!F68</f>
        <v>227988779.54000002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3101587.84</v>
      </c>
      <c r="Q111">
        <f>'Formato 1'!F69</f>
        <v>74659487.140000001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222501007.53</v>
      </c>
      <c r="Q112">
        <f>'Formato 1'!F70</f>
        <v>153329292.40000001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269608702.63</v>
      </c>
      <c r="Q119">
        <f>'Formato 1'!F79</f>
        <v>271994886.80000001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270307648.04000002</v>
      </c>
      <c r="Q120">
        <f>'Formato 1'!F81</f>
        <v>272978864.56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A19" zoomScale="90" zoomScaleNormal="90" workbookViewId="0">
      <selection activeCell="A44" sqref="A44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165" t="s">
        <v>544</v>
      </c>
      <c r="B1" s="165"/>
      <c r="C1" s="165"/>
      <c r="D1" s="165"/>
      <c r="E1" s="165"/>
      <c r="F1" s="165"/>
      <c r="G1" s="165"/>
      <c r="H1" s="165"/>
    </row>
    <row r="2" spans="1:9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3"/>
    </row>
    <row r="3" spans="1:9" x14ac:dyDescent="0.25">
      <c r="A3" s="154" t="s">
        <v>120</v>
      </c>
      <c r="B3" s="155"/>
      <c r="C3" s="155"/>
      <c r="D3" s="155"/>
      <c r="E3" s="155"/>
      <c r="F3" s="155"/>
      <c r="G3" s="155"/>
      <c r="H3" s="156"/>
    </row>
    <row r="4" spans="1:9" x14ac:dyDescent="0.25">
      <c r="A4" s="157" t="str">
        <f>PERIODO_INFORME</f>
        <v>Al 31 de diciembre de 2018 y al 30 de marzo de 2019 (b)</v>
      </c>
      <c r="B4" s="158"/>
      <c r="C4" s="158"/>
      <c r="D4" s="158"/>
      <c r="E4" s="158"/>
      <c r="F4" s="158"/>
      <c r="G4" s="158"/>
      <c r="H4" s="159"/>
    </row>
    <row r="5" spans="1:9" x14ac:dyDescent="0.25">
      <c r="A5" s="160" t="s">
        <v>118</v>
      </c>
      <c r="B5" s="161"/>
      <c r="C5" s="161"/>
      <c r="D5" s="161"/>
      <c r="E5" s="161"/>
      <c r="F5" s="161"/>
      <c r="G5" s="161"/>
      <c r="H5" s="162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x14ac:dyDescent="0.2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9" x14ac:dyDescent="0.25">
      <c r="A15" s="108" t="s">
        <v>134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9" x14ac:dyDescent="0.25">
      <c r="A16" s="108" t="s">
        <v>135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x14ac:dyDescent="0.25">
      <c r="A18" s="106" t="s">
        <v>136</v>
      </c>
      <c r="B18" s="61">
        <v>983977.76</v>
      </c>
      <c r="C18" s="132"/>
      <c r="D18" s="132"/>
      <c r="E18" s="132"/>
      <c r="F18" s="61">
        <v>698945.41</v>
      </c>
      <c r="G18" s="132"/>
      <c r="H18" s="132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983977.76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61">
        <f t="shared" si="3"/>
        <v>698945.41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8" s="24" customFormat="1" x14ac:dyDescent="0.25">
      <c r="A24" s="109" t="s">
        <v>443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8" s="24" customFormat="1" x14ac:dyDescent="0.25">
      <c r="A25" s="109" t="s">
        <v>444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</row>
    <row r="29" spans="1:8" s="24" customFormat="1" x14ac:dyDescent="0.25">
      <c r="A29" s="109" t="s">
        <v>446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</row>
    <row r="30" spans="1:8" s="24" customFormat="1" x14ac:dyDescent="0.25">
      <c r="A30" s="109" t="s">
        <v>447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64" t="s">
        <v>3300</v>
      </c>
      <c r="B33" s="164"/>
      <c r="C33" s="164"/>
      <c r="D33" s="164"/>
      <c r="E33" s="164"/>
      <c r="F33" s="164"/>
      <c r="G33" s="164"/>
      <c r="H33" s="164"/>
    </row>
    <row r="34" spans="1:8" ht="12" customHeight="1" x14ac:dyDescent="0.25">
      <c r="A34" s="164"/>
      <c r="B34" s="164"/>
      <c r="C34" s="164"/>
      <c r="D34" s="164"/>
      <c r="E34" s="164"/>
      <c r="F34" s="164"/>
      <c r="G34" s="164"/>
      <c r="H34" s="164"/>
    </row>
    <row r="35" spans="1:8" ht="12" customHeight="1" x14ac:dyDescent="0.25">
      <c r="A35" s="164"/>
      <c r="B35" s="164"/>
      <c r="C35" s="164"/>
      <c r="D35" s="164"/>
      <c r="E35" s="164"/>
      <c r="F35" s="164"/>
      <c r="G35" s="164"/>
      <c r="H35" s="164"/>
    </row>
    <row r="36" spans="1:8" ht="12" customHeight="1" x14ac:dyDescent="0.25">
      <c r="A36" s="164"/>
      <c r="B36" s="164"/>
      <c r="C36" s="164"/>
      <c r="D36" s="164"/>
      <c r="E36" s="164"/>
      <c r="F36" s="164"/>
      <c r="G36" s="164"/>
      <c r="H36" s="164"/>
    </row>
    <row r="37" spans="1:8" ht="12" customHeight="1" x14ac:dyDescent="0.25">
      <c r="A37" s="164"/>
      <c r="B37" s="164"/>
      <c r="C37" s="164"/>
      <c r="D37" s="164"/>
      <c r="E37" s="164"/>
      <c r="F37" s="164"/>
      <c r="G37" s="164"/>
      <c r="H37" s="164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31496062992125984" right="0.31496062992125984" top="0.35433070866141736" bottom="0.35433070866141736" header="0.31496062992125984" footer="0.31496062992125984"/>
  <pageSetup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 t="shared" ref="A2:A17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si="0"/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x14ac:dyDescent="0.2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x14ac:dyDescent="0.25">
      <c r="A7" t="str">
        <f t="shared" si="0"/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x14ac:dyDescent="0.25">
      <c r="A8" t="str">
        <f t="shared" si="0"/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0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0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x14ac:dyDescent="0.25">
      <c r="A11" t="str">
        <f t="shared" si="0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x14ac:dyDescent="0.25">
      <c r="A12" s="3" t="str">
        <f t="shared" si="0"/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983977.76</v>
      </c>
      <c r="Q12" s="18"/>
      <c r="R12" s="18"/>
      <c r="S12" s="18"/>
      <c r="T12" s="18">
        <f>'Formato 2'!F18</f>
        <v>698945.41</v>
      </c>
      <c r="U12" s="18"/>
      <c r="V12" s="18"/>
    </row>
    <row r="13" spans="1:22" x14ac:dyDescent="0.25">
      <c r="A13" s="3" t="str">
        <f t="shared" si="0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983977.76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698945.41</v>
      </c>
      <c r="U13" s="18">
        <f>'Formato 2'!G20</f>
        <v>0</v>
      </c>
      <c r="V13" s="18">
        <f>'Formato 2'!H20</f>
        <v>0</v>
      </c>
    </row>
    <row r="14" spans="1:22" x14ac:dyDescent="0.25">
      <c r="A14" s="3" t="str">
        <f t="shared" si="0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si="0"/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x14ac:dyDescent="0.25">
      <c r="A16" s="3" t="str">
        <f t="shared" si="0"/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x14ac:dyDescent="0.25">
      <c r="A17" s="3" t="str">
        <f t="shared" si="0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x14ac:dyDescent="0.25">
      <c r="A18" s="3"/>
    </row>
    <row r="19" spans="1:20" x14ac:dyDescent="0.25">
      <c r="A19" s="3"/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9" sqref="A9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63" t="s">
        <v>543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11"/>
    </row>
    <row r="2" spans="1:12" x14ac:dyDescent="0.25">
      <c r="A2" s="151" t="str">
        <f>ENTE_PUBLICO_A</f>
        <v>Sistema de Agua Potable y Alcantarillado en la Zona rural del Municipio de León, Guanajuato, Gobierno del Estado de Guanajuato (a)</v>
      </c>
      <c r="B2" s="152"/>
      <c r="C2" s="152"/>
      <c r="D2" s="152"/>
      <c r="E2" s="152"/>
      <c r="F2" s="152"/>
      <c r="G2" s="152"/>
      <c r="H2" s="152"/>
      <c r="I2" s="152"/>
      <c r="J2" s="152"/>
      <c r="K2" s="153"/>
    </row>
    <row r="3" spans="1:12" x14ac:dyDescent="0.25">
      <c r="A3" s="154" t="s">
        <v>146</v>
      </c>
      <c r="B3" s="155"/>
      <c r="C3" s="155"/>
      <c r="D3" s="155"/>
      <c r="E3" s="155"/>
      <c r="F3" s="155"/>
      <c r="G3" s="155"/>
      <c r="H3" s="155"/>
      <c r="I3" s="155"/>
      <c r="J3" s="155"/>
      <c r="K3" s="156"/>
    </row>
    <row r="4" spans="1:12" x14ac:dyDescent="0.25">
      <c r="A4" s="157" t="str">
        <f>TRIMESTRE</f>
        <v>Del 1 de enero al 30 de marzo de 2019 (b)</v>
      </c>
      <c r="B4" s="158"/>
      <c r="C4" s="158"/>
      <c r="D4" s="158"/>
      <c r="E4" s="158"/>
      <c r="F4" s="158"/>
      <c r="G4" s="158"/>
      <c r="H4" s="158"/>
      <c r="I4" s="158"/>
      <c r="J4" s="158"/>
      <c r="K4" s="159"/>
    </row>
    <row r="5" spans="1:12" x14ac:dyDescent="0.25">
      <c r="A5" s="154" t="s">
        <v>118</v>
      </c>
      <c r="B5" s="155"/>
      <c r="C5" s="155"/>
      <c r="D5" s="155"/>
      <c r="E5" s="155"/>
      <c r="F5" s="155"/>
      <c r="G5" s="155"/>
      <c r="H5" s="155"/>
      <c r="I5" s="155"/>
      <c r="J5" s="155"/>
      <c r="K5" s="156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1" t="str">
        <f>MONTO1</f>
        <v>Monto pagado de la inversión al 30 de marzo de 2019 (k)</v>
      </c>
      <c r="J6" s="131" t="str">
        <f>MONTO2</f>
        <v>Monto pagado de la inversión actualizado al 30 de marzo de 2019 (l)</v>
      </c>
      <c r="K6" s="131" t="str">
        <f>SALDO_PENDIENTE</f>
        <v>Saldo pendiente por pagar de la inversión al 30 de marzo de 2019 (m = g – l)</v>
      </c>
    </row>
    <row r="7" spans="1:12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9"/>
      <c r="C8" s="129"/>
      <c r="D8" s="129"/>
      <c r="E8" s="61">
        <f>SUM(E9:APP_FIN_04)</f>
        <v>0</v>
      </c>
      <c r="F8" s="129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x14ac:dyDescent="0.25">
      <c r="A9" s="114" t="s">
        <v>156</v>
      </c>
      <c r="B9" s="112">
        <v>42755</v>
      </c>
      <c r="C9" s="112">
        <v>42755</v>
      </c>
      <c r="D9" s="112">
        <v>42755</v>
      </c>
      <c r="E9" s="60">
        <v>0</v>
      </c>
      <c r="F9" s="60">
        <v>80</v>
      </c>
      <c r="G9" s="60">
        <v>0</v>
      </c>
      <c r="H9" s="60">
        <v>0</v>
      </c>
      <c r="I9" s="60">
        <v>0</v>
      </c>
      <c r="J9" s="60">
        <v>0</v>
      </c>
      <c r="K9" s="60">
        <f>E9-J9</f>
        <v>0</v>
      </c>
    </row>
    <row r="10" spans="1:12" s="24" customFormat="1" x14ac:dyDescent="0.25">
      <c r="A10" s="114" t="s">
        <v>157</v>
      </c>
      <c r="B10" s="112">
        <v>42755</v>
      </c>
      <c r="C10" s="112">
        <v>42755</v>
      </c>
      <c r="D10" s="112">
        <v>42755</v>
      </c>
      <c r="E10" s="60">
        <v>0</v>
      </c>
      <c r="F10" s="60">
        <v>70</v>
      </c>
      <c r="G10" s="60">
        <v>0</v>
      </c>
      <c r="H10" s="60">
        <v>0</v>
      </c>
      <c r="I10" s="60">
        <v>0</v>
      </c>
      <c r="J10" s="60">
        <v>0</v>
      </c>
      <c r="K10" s="60">
        <f>E10-J10</f>
        <v>0</v>
      </c>
    </row>
    <row r="11" spans="1:12" s="24" customFormat="1" x14ac:dyDescent="0.25">
      <c r="A11" s="114" t="s">
        <v>158</v>
      </c>
      <c r="B11" s="112">
        <v>42755</v>
      </c>
      <c r="C11" s="112">
        <v>42755</v>
      </c>
      <c r="D11" s="112">
        <v>42755</v>
      </c>
      <c r="E11" s="60">
        <v>0</v>
      </c>
      <c r="F11" s="60">
        <v>60</v>
      </c>
      <c r="G11" s="60">
        <v>0</v>
      </c>
      <c r="H11" s="60">
        <v>0</v>
      </c>
      <c r="I11" s="60">
        <v>0</v>
      </c>
      <c r="J11" s="60">
        <v>0</v>
      </c>
      <c r="K11" s="60">
        <f>E11-J11</f>
        <v>0</v>
      </c>
    </row>
    <row r="12" spans="1:12" s="24" customFormat="1" x14ac:dyDescent="0.25">
      <c r="A12" s="114" t="s">
        <v>159</v>
      </c>
      <c r="B12" s="112">
        <v>42755</v>
      </c>
      <c r="C12" s="112">
        <v>42755</v>
      </c>
      <c r="D12" s="112">
        <v>42755</v>
      </c>
      <c r="E12" s="60">
        <v>0</v>
      </c>
      <c r="F12" s="60">
        <v>50</v>
      </c>
      <c r="G12" s="60">
        <v>0</v>
      </c>
      <c r="H12" s="60">
        <v>0</v>
      </c>
      <c r="I12" s="60">
        <v>0</v>
      </c>
      <c r="J12" s="60">
        <v>0</v>
      </c>
      <c r="K12" s="60">
        <f>E12-J12</f>
        <v>0</v>
      </c>
    </row>
    <row r="13" spans="1:12" x14ac:dyDescent="0.2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9"/>
      <c r="C14" s="129"/>
      <c r="D14" s="129"/>
      <c r="E14" s="61">
        <f>SUM(E15:OTROS_FIN_04)</f>
        <v>0</v>
      </c>
      <c r="F14" s="129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x14ac:dyDescent="0.25">
      <c r="A15" s="114" t="s">
        <v>161</v>
      </c>
      <c r="B15" s="112">
        <v>42755</v>
      </c>
      <c r="C15" s="112">
        <v>42755</v>
      </c>
      <c r="D15" s="112">
        <v>42755</v>
      </c>
      <c r="E15" s="60">
        <v>0</v>
      </c>
      <c r="F15" s="60">
        <v>40</v>
      </c>
      <c r="G15" s="60">
        <v>0</v>
      </c>
      <c r="H15" s="60">
        <v>0</v>
      </c>
      <c r="I15" s="60">
        <v>0</v>
      </c>
      <c r="J15" s="60">
        <v>0</v>
      </c>
      <c r="K15" s="60">
        <f>E15-J15</f>
        <v>0</v>
      </c>
    </row>
    <row r="16" spans="1:12" s="24" customFormat="1" x14ac:dyDescent="0.25">
      <c r="A16" s="114" t="s">
        <v>162</v>
      </c>
      <c r="B16" s="112">
        <v>42755</v>
      </c>
      <c r="C16" s="112">
        <v>42755</v>
      </c>
      <c r="D16" s="112">
        <v>42755</v>
      </c>
      <c r="E16" s="60">
        <v>0</v>
      </c>
      <c r="F16" s="60">
        <v>30</v>
      </c>
      <c r="G16" s="60">
        <v>0</v>
      </c>
      <c r="H16" s="60">
        <v>0</v>
      </c>
      <c r="I16" s="60">
        <v>0</v>
      </c>
      <c r="J16" s="60">
        <v>0</v>
      </c>
      <c r="K16" s="60">
        <f>E16-J16</f>
        <v>0</v>
      </c>
    </row>
    <row r="17" spans="1:11" s="24" customFormat="1" x14ac:dyDescent="0.25">
      <c r="A17" s="114" t="s">
        <v>163</v>
      </c>
      <c r="B17" s="112">
        <v>42755</v>
      </c>
      <c r="C17" s="112">
        <v>42755</v>
      </c>
      <c r="D17" s="112">
        <v>42755</v>
      </c>
      <c r="E17" s="60">
        <v>0</v>
      </c>
      <c r="F17" s="60">
        <v>20</v>
      </c>
      <c r="G17" s="60">
        <v>0</v>
      </c>
      <c r="H17" s="60">
        <v>0</v>
      </c>
      <c r="I17" s="60">
        <v>0</v>
      </c>
      <c r="J17" s="60">
        <v>0</v>
      </c>
      <c r="K17" s="60">
        <f>E17-J17</f>
        <v>0</v>
      </c>
    </row>
    <row r="18" spans="1:11" s="24" customFormat="1" x14ac:dyDescent="0.25">
      <c r="A18" s="114" t="s">
        <v>164</v>
      </c>
      <c r="B18" s="112">
        <v>42755</v>
      </c>
      <c r="C18" s="112">
        <v>42755</v>
      </c>
      <c r="D18" s="112">
        <v>42755</v>
      </c>
      <c r="E18" s="60">
        <v>0</v>
      </c>
      <c r="F18" s="60">
        <v>10</v>
      </c>
      <c r="G18" s="60">
        <v>0</v>
      </c>
      <c r="H18" s="60">
        <v>0</v>
      </c>
      <c r="I18" s="60">
        <v>0</v>
      </c>
      <c r="J18" s="60">
        <v>0</v>
      </c>
      <c r="K18" s="60">
        <f>E18-J18</f>
        <v>0</v>
      </c>
    </row>
    <row r="19" spans="1:11" x14ac:dyDescent="0.2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9"/>
      <c r="C20" s="129"/>
      <c r="D20" s="129"/>
      <c r="E20" s="61">
        <f>APP_T4+OTROS_T4</f>
        <v>0</v>
      </c>
      <c r="F20" s="129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x14ac:dyDescent="0.2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31496062992125984" right="0.11811023622047245" top="0.35433070866141736" bottom="0.35433070866141736" header="0.31496062992125984" footer="0.31496062992125984"/>
  <pageSetup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x14ac:dyDescent="0.25">
      <c r="A4" s="3" t="str">
        <f>IF(LEN(CLEAN(B4))=0,"0",B4)&amp;","&amp;IF(LEN(CLEAN(C4))=0,"0",C4)&amp;","&amp;IF(LEN(CLEAN(D4))=0,"0",D4)&amp;","&amp;IF(LEN(CLEAN(E4))=0,"0",E4)&amp;","&amp;IF(LEN(CLEAN(F4))=0,"0",F4)&amp;","&amp;IF(LEN(CLEAN(G4))=0,"0",G4)&amp;","&amp;IF(LEN(CLEAN(H4))=0,"0",H4)</f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x14ac:dyDescent="0.25">
      <c r="A5" t="str">
        <f>IF(LEN(CLEAN(B5))=0,"0",B5)&amp;","&amp;IF(LEN(CLEAN(C5))=0,"0",C5)&amp;","&amp;IF(LEN(CLEAN(D5))=0,"0",D5)&amp;","&amp;IF(LEN(CLEAN(E5))=0,"0",E5)&amp;","&amp;IF(LEN(CLEAN(F5))=0,"0",F5)&amp;","&amp;IF(LEN(CLEAN(G5))=0,"0",G5)&amp;","&amp;IF(LEN(CLEAN(H5))=0,"0",H5)</f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Jose Guillermo Solano Ramírez</cp:lastModifiedBy>
  <cp:lastPrinted>2019-04-17T18:06:20Z</cp:lastPrinted>
  <dcterms:created xsi:type="dcterms:W3CDTF">2017-01-19T17:59:06Z</dcterms:created>
  <dcterms:modified xsi:type="dcterms:W3CDTF">2019-04-25T15:31:37Z</dcterms:modified>
</cp:coreProperties>
</file>